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4.2.1 - Realizace LBK3" sheetId="2" r:id="rId2"/>
    <sheet name="SO-04.2.2.1 - Následná pé..." sheetId="3" r:id="rId3"/>
    <sheet name="SO-04.2.2.2 - Následná pé..." sheetId="4" r:id="rId4"/>
    <sheet name="SO-04.2.2.3 - Následná pé..." sheetId="5" r:id="rId5"/>
    <sheet name="VRN-SO-04.2 - LBK3" sheetId="6" r:id="rId6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'SO-04.2.1 - Realizace LBK3'!$C$127:$K$258</definedName>
    <definedName name="_xlnm.Print_Area" localSheetId="1">'SO-04.2.1 - Realizace LBK3'!$C$4:$J$76,'SO-04.2.1 - Realizace LBK3'!$C$82:$J$105,'SO-04.2.1 - Realizace LBK3'!$C$111:$K$258</definedName>
    <definedName name="_xlnm.Print_Titles" localSheetId="1">'SO-04.2.1 - Realizace LBK3'!$127:$127</definedName>
    <definedName name="_xlnm._FilterDatabase" localSheetId="2" hidden="1">'SO-04.2.2.1 - Následná pé...'!$C$125:$K$153</definedName>
    <definedName name="_xlnm.Print_Area" localSheetId="2">'SO-04.2.2.1 - Následná pé...'!$C$4:$J$76,'SO-04.2.2.1 - Následná pé...'!$C$82:$J$103,'SO-04.2.2.1 - Následná pé...'!$C$109:$K$153</definedName>
    <definedName name="_xlnm.Print_Titles" localSheetId="2">'SO-04.2.2.1 - Následná pé...'!$125:$125</definedName>
    <definedName name="_xlnm._FilterDatabase" localSheetId="3" hidden="1">'SO-04.2.2.2 - Následná pé...'!$C$125:$K$153</definedName>
    <definedName name="_xlnm.Print_Area" localSheetId="3">'SO-04.2.2.2 - Následná pé...'!$C$4:$J$76,'SO-04.2.2.2 - Následná pé...'!$C$82:$J$103,'SO-04.2.2.2 - Následná pé...'!$C$109:$K$153</definedName>
    <definedName name="_xlnm.Print_Titles" localSheetId="3">'SO-04.2.2.2 - Následná pé...'!$125:$125</definedName>
    <definedName name="_xlnm._FilterDatabase" localSheetId="4" hidden="1">'SO-04.2.2.3 - Následná pé...'!$C$125:$K$161</definedName>
    <definedName name="_xlnm.Print_Area" localSheetId="4">'SO-04.2.2.3 - Následná pé...'!$C$4:$J$76,'SO-04.2.2.3 - Následná pé...'!$C$82:$J$103,'SO-04.2.2.3 - Následná pé...'!$C$109:$K$161</definedName>
    <definedName name="_xlnm.Print_Titles" localSheetId="4">'SO-04.2.2.3 - Následná pé...'!$125:$125</definedName>
    <definedName name="_xlnm._FilterDatabase" localSheetId="5" hidden="1">'VRN-SO-04.2 - LBK3'!$C$117:$K$131</definedName>
    <definedName name="_xlnm.Print_Area" localSheetId="5">'VRN-SO-04.2 - LBK3'!$C$4:$J$76,'VRN-SO-04.2 - LBK3'!$C$82:$J$99,'VRN-SO-04.2 - LBK3'!$C$105:$K$131</definedName>
    <definedName name="_xlnm.Print_Titles" localSheetId="5">'VRN-SO-04.2 - LBK3'!$117:$117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102"/>
  <c i="6" r="J35"/>
  <c i="1" r="AX102"/>
  <c i="6"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5"/>
  <c r="F114"/>
  <c r="F112"/>
  <c r="E110"/>
  <c r="J92"/>
  <c r="F91"/>
  <c r="F89"/>
  <c r="E87"/>
  <c r="J21"/>
  <c r="E21"/>
  <c r="J114"/>
  <c r="J20"/>
  <c r="J18"/>
  <c r="E18"/>
  <c r="F115"/>
  <c r="J17"/>
  <c r="J12"/>
  <c r="J112"/>
  <c r="E7"/>
  <c r="E108"/>
  <c i="5" r="J41"/>
  <c r="J40"/>
  <c i="1" r="AY101"/>
  <c i="5" r="J39"/>
  <c i="1" r="AX101"/>
  <c i="5" r="BI159"/>
  <c r="BH159"/>
  <c r="BG159"/>
  <c r="BF159"/>
  <c r="T159"/>
  <c r="R159"/>
  <c r="P159"/>
  <c r="BI154"/>
  <c r="BH154"/>
  <c r="BG154"/>
  <c r="BF154"/>
  <c r="T154"/>
  <c r="R154"/>
  <c r="P154"/>
  <c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29"/>
  <c r="BH129"/>
  <c r="BG129"/>
  <c r="BF129"/>
  <c r="T129"/>
  <c r="R129"/>
  <c r="P129"/>
  <c r="J123"/>
  <c r="F122"/>
  <c r="F120"/>
  <c r="E118"/>
  <c r="J96"/>
  <c r="F95"/>
  <c r="F93"/>
  <c r="E91"/>
  <c r="J25"/>
  <c r="E25"/>
  <c r="J122"/>
  <c r="J24"/>
  <c r="J22"/>
  <c r="E22"/>
  <c r="F123"/>
  <c r="J21"/>
  <c r="J16"/>
  <c r="J93"/>
  <c r="E7"/>
  <c r="E112"/>
  <c i="4" r="J41"/>
  <c r="J40"/>
  <c i="1" r="AY100"/>
  <c i="4" r="J39"/>
  <c i="1" r="AX100"/>
  <c i="4"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29"/>
  <c r="BH129"/>
  <c r="BG129"/>
  <c r="BF129"/>
  <c r="T129"/>
  <c r="R129"/>
  <c r="P129"/>
  <c r="J123"/>
  <c r="F122"/>
  <c r="F120"/>
  <c r="E118"/>
  <c r="J96"/>
  <c r="F95"/>
  <c r="F93"/>
  <c r="E91"/>
  <c r="J25"/>
  <c r="E25"/>
  <c r="J122"/>
  <c r="J24"/>
  <c r="J22"/>
  <c r="E22"/>
  <c r="F123"/>
  <c r="J21"/>
  <c r="J16"/>
  <c r="J120"/>
  <c r="E7"/>
  <c r="E112"/>
  <c i="3" r="J41"/>
  <c r="J40"/>
  <c i="1" r="AY99"/>
  <c i="3" r="J39"/>
  <c i="1" r="AX99"/>
  <c i="3" r="BI144"/>
  <c r="BH144"/>
  <c r="BG144"/>
  <c r="BF144"/>
  <c r="T144"/>
  <c r="R144"/>
  <c r="P144"/>
  <c r="BI140"/>
  <c r="BH140"/>
  <c r="BG140"/>
  <c r="BF140"/>
  <c r="T140"/>
  <c r="R140"/>
  <c r="P140"/>
  <c r="BI134"/>
  <c r="BH134"/>
  <c r="BG134"/>
  <c r="BF134"/>
  <c r="T134"/>
  <c r="R134"/>
  <c r="P134"/>
  <c r="BI129"/>
  <c r="BH129"/>
  <c r="BG129"/>
  <c r="BF129"/>
  <c r="T129"/>
  <c r="R129"/>
  <c r="P129"/>
  <c r="J123"/>
  <c r="F122"/>
  <c r="F120"/>
  <c r="E118"/>
  <c r="J96"/>
  <c r="F95"/>
  <c r="F93"/>
  <c r="E91"/>
  <c r="J25"/>
  <c r="E25"/>
  <c r="J122"/>
  <c r="J24"/>
  <c r="J22"/>
  <c r="E22"/>
  <c r="F96"/>
  <c r="J21"/>
  <c r="J16"/>
  <c r="J120"/>
  <c r="E7"/>
  <c r="E85"/>
  <c i="2" r="J41"/>
  <c r="J40"/>
  <c i="1" r="AY97"/>
  <c i="2" r="J39"/>
  <c i="1" r="AX97"/>
  <c i="2" r="BI256"/>
  <c r="BH256"/>
  <c r="BG256"/>
  <c r="BF256"/>
  <c r="T256"/>
  <c r="T255"/>
  <c r="R256"/>
  <c r="R255"/>
  <c r="P256"/>
  <c r="P255"/>
  <c r="BI253"/>
  <c r="BH253"/>
  <c r="BG253"/>
  <c r="BF253"/>
  <c r="T253"/>
  <c r="R253"/>
  <c r="P253"/>
  <c r="BI251"/>
  <c r="BH251"/>
  <c r="BG251"/>
  <c r="BF251"/>
  <c r="T251"/>
  <c r="R251"/>
  <c r="P251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T218"/>
  <c r="R219"/>
  <c r="R218"/>
  <c r="P219"/>
  <c r="P218"/>
  <c r="BI214"/>
  <c r="BH214"/>
  <c r="BG214"/>
  <c r="BF214"/>
  <c r="T214"/>
  <c r="T213"/>
  <c r="R214"/>
  <c r="R213"/>
  <c r="P214"/>
  <c r="P213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30"/>
  <c r="BH130"/>
  <c r="BG130"/>
  <c r="BF130"/>
  <c r="T130"/>
  <c r="R130"/>
  <c r="P130"/>
  <c r="J125"/>
  <c r="F124"/>
  <c r="F122"/>
  <c r="E120"/>
  <c r="J96"/>
  <c r="F95"/>
  <c r="F93"/>
  <c r="E91"/>
  <c r="J25"/>
  <c r="E25"/>
  <c r="J124"/>
  <c r="J24"/>
  <c r="J22"/>
  <c r="E22"/>
  <c r="F96"/>
  <c r="J21"/>
  <c r="J16"/>
  <c r="J122"/>
  <c r="E7"/>
  <c r="E114"/>
  <c i="1" r="L90"/>
  <c r="AM90"/>
  <c r="AM89"/>
  <c r="L89"/>
  <c r="AM87"/>
  <c r="L87"/>
  <c r="L85"/>
  <c r="L84"/>
  <c i="2" r="BK203"/>
  <c r="BK190"/>
  <c r="J173"/>
  <c r="BK166"/>
  <c r="J157"/>
  <c r="BK151"/>
  <c r="J142"/>
  <c r="BK133"/>
  <c r="J256"/>
  <c r="BK240"/>
  <c r="BK238"/>
  <c r="BK237"/>
  <c r="BK236"/>
  <c r="J233"/>
  <c r="BK229"/>
  <c r="J225"/>
  <c r="J222"/>
  <c r="BK220"/>
  <c r="J177"/>
  <c r="J163"/>
  <c r="BK157"/>
  <c r="J145"/>
  <c r="BK242"/>
  <c r="BK241"/>
  <c r="J219"/>
  <c r="BK212"/>
  <c r="BK210"/>
  <c r="BK208"/>
  <c r="BK206"/>
  <c r="J193"/>
  <c r="BK187"/>
  <c r="BK173"/>
  <c r="BK163"/>
  <c r="J148"/>
  <c r="BK142"/>
  <c r="J133"/>
  <c r="BK251"/>
  <c r="J236"/>
  <c r="J231"/>
  <c r="J229"/>
  <c r="BK225"/>
  <c r="BK222"/>
  <c r="J220"/>
  <c r="BK145"/>
  <c i="1" r="AS98"/>
  <c i="3" r="J144"/>
  <c r="J134"/>
  <c i="4" r="BK134"/>
  <c r="J144"/>
  <c r="BK129"/>
  <c r="J140"/>
  <c i="5" r="J154"/>
  <c r="BK140"/>
  <c r="BK129"/>
  <c r="BK154"/>
  <c r="J140"/>
  <c r="J129"/>
  <c i="6" r="J129"/>
  <c r="J126"/>
  <c r="J124"/>
  <c r="J121"/>
  <c r="F36"/>
  <c i="2" r="J206"/>
  <c r="J187"/>
  <c r="BK169"/>
  <c r="J160"/>
  <c r="BK154"/>
  <c r="BK148"/>
  <c r="BK139"/>
  <c r="BK130"/>
  <c r="BK253"/>
  <c r="J240"/>
  <c r="J238"/>
  <c r="J237"/>
  <c r="J234"/>
  <c r="BK231"/>
  <c r="BK227"/>
  <c r="BK223"/>
  <c r="J221"/>
  <c r="BK193"/>
  <c r="J166"/>
  <c r="BK160"/>
  <c r="J154"/>
  <c r="BK256"/>
  <c r="J242"/>
  <c r="J241"/>
  <c r="J214"/>
  <c r="J212"/>
  <c r="J210"/>
  <c r="J208"/>
  <c r="J203"/>
  <c r="J190"/>
  <c r="BK177"/>
  <c r="J169"/>
  <c r="J151"/>
  <c r="J139"/>
  <c r="J253"/>
  <c r="J251"/>
  <c r="BK234"/>
  <c r="BK233"/>
  <c r="J227"/>
  <c r="J223"/>
  <c r="BK221"/>
  <c r="BK219"/>
  <c r="BK214"/>
  <c r="J130"/>
  <c i="3" r="BK144"/>
  <c r="BK140"/>
  <c r="BK134"/>
  <c r="J129"/>
  <c r="J140"/>
  <c r="BK129"/>
  <c i="4" r="BK144"/>
  <c r="J129"/>
  <c r="BK140"/>
  <c r="J134"/>
  <c i="5" r="J159"/>
  <c r="J144"/>
  <c r="J134"/>
  <c r="BK159"/>
  <c r="BK144"/>
  <c r="BK134"/>
  <c i="6" r="BK129"/>
  <c r="BK126"/>
  <c r="BK124"/>
  <c r="BK121"/>
  <c i="2" l="1" r="BK129"/>
  <c r="T129"/>
  <c r="T128"/>
  <c i="3" r="BK128"/>
  <c r="J128"/>
  <c r="J102"/>
  <c r="T128"/>
  <c r="T127"/>
  <c r="T126"/>
  <c i="4" r="R128"/>
  <c r="R127"/>
  <c r="R126"/>
  <c i="5" r="P128"/>
  <c r="P127"/>
  <c r="P126"/>
  <c i="1" r="AU101"/>
  <c i="5" r="R128"/>
  <c r="R127"/>
  <c r="R126"/>
  <c i="2" r="P129"/>
  <c r="P128"/>
  <c i="1" r="AU97"/>
  <c i="2" r="R129"/>
  <c r="R128"/>
  <c i="3" r="P128"/>
  <c r="P127"/>
  <c r="P126"/>
  <c i="1" r="AU99"/>
  <c i="3" r="R128"/>
  <c r="R127"/>
  <c r="R126"/>
  <c i="4" r="BK128"/>
  <c r="J128"/>
  <c r="J102"/>
  <c r="P128"/>
  <c r="P127"/>
  <c r="P126"/>
  <c i="1" r="AU100"/>
  <c i="4" r="T128"/>
  <c r="T127"/>
  <c r="T126"/>
  <c i="5" r="BK128"/>
  <c r="J128"/>
  <c r="J102"/>
  <c r="T128"/>
  <c r="T127"/>
  <c r="T126"/>
  <c i="6" r="BK120"/>
  <c r="J120"/>
  <c r="J98"/>
  <c r="P120"/>
  <c r="P119"/>
  <c r="P118"/>
  <c i="1" r="AU102"/>
  <c i="6" r="R120"/>
  <c r="R119"/>
  <c r="R118"/>
  <c r="T120"/>
  <c r="T119"/>
  <c r="T118"/>
  <c i="2" r="BK213"/>
  <c r="J213"/>
  <c r="J102"/>
  <c r="BK218"/>
  <c r="J218"/>
  <c r="J103"/>
  <c r="BK255"/>
  <c r="J255"/>
  <c r="J104"/>
  <c i="1" r="BC102"/>
  <c i="6" r="E85"/>
  <c r="J89"/>
  <c r="J91"/>
  <c r="F92"/>
  <c r="BE121"/>
  <c r="BE124"/>
  <c r="BE126"/>
  <c r="BE129"/>
  <c i="5" r="E85"/>
  <c r="J95"/>
  <c r="J120"/>
  <c r="BE129"/>
  <c r="BE134"/>
  <c r="BE140"/>
  <c r="BE144"/>
  <c r="F96"/>
  <c r="BE154"/>
  <c r="BE159"/>
  <c i="4" r="F96"/>
  <c r="E85"/>
  <c r="J93"/>
  <c r="BE129"/>
  <c r="BE134"/>
  <c r="J95"/>
  <c r="BE140"/>
  <c r="BE144"/>
  <c i="2" r="J129"/>
  <c r="J101"/>
  <c i="3" r="J95"/>
  <c r="E112"/>
  <c r="F123"/>
  <c r="BE129"/>
  <c r="BE144"/>
  <c r="J93"/>
  <c r="BE134"/>
  <c r="BE140"/>
  <c i="2" r="E85"/>
  <c r="BE133"/>
  <c r="BE221"/>
  <c r="BE223"/>
  <c r="BE233"/>
  <c r="F125"/>
  <c r="BE142"/>
  <c r="BE145"/>
  <c r="BE151"/>
  <c r="BE154"/>
  <c r="BE157"/>
  <c r="BE163"/>
  <c r="BE166"/>
  <c r="BE190"/>
  <c r="BE193"/>
  <c r="BE206"/>
  <c r="BE208"/>
  <c r="BE210"/>
  <c r="BE212"/>
  <c r="BE214"/>
  <c r="BE219"/>
  <c r="BE241"/>
  <c r="BE242"/>
  <c r="J93"/>
  <c r="BE130"/>
  <c r="BE139"/>
  <c r="BE148"/>
  <c r="BE169"/>
  <c r="BE177"/>
  <c r="BE187"/>
  <c r="BE220"/>
  <c r="BE222"/>
  <c r="BE225"/>
  <c r="BE227"/>
  <c r="BE229"/>
  <c r="BE231"/>
  <c r="BE234"/>
  <c r="BE236"/>
  <c r="BE237"/>
  <c r="BE238"/>
  <c r="BE251"/>
  <c r="BE253"/>
  <c r="J95"/>
  <c r="BE160"/>
  <c r="BE173"/>
  <c r="BE203"/>
  <c r="BE240"/>
  <c r="BE256"/>
  <c r="J38"/>
  <c i="1" r="AW97"/>
  <c i="2" r="F39"/>
  <c i="1" r="BB97"/>
  <c i="3" r="F39"/>
  <c i="1" r="BB99"/>
  <c i="3" r="F38"/>
  <c i="1" r="BA99"/>
  <c i="3" r="F40"/>
  <c i="1" r="BC99"/>
  <c i="4" r="J38"/>
  <c i="1" r="AW100"/>
  <c i="4" r="F39"/>
  <c i="1" r="BB100"/>
  <c i="5" r="F38"/>
  <c i="1" r="BA101"/>
  <c i="5" r="F40"/>
  <c i="1" r="BC101"/>
  <c i="5" r="F41"/>
  <c i="1" r="BD101"/>
  <c i="6" r="J34"/>
  <c i="1" r="AW102"/>
  <c i="6" r="F37"/>
  <c i="1" r="BD102"/>
  <c i="2" r="F40"/>
  <c i="1" r="BC97"/>
  <c r="AS96"/>
  <c r="AS95"/>
  <c r="AS94"/>
  <c i="2" r="F38"/>
  <c i="1" r="BA97"/>
  <c i="2" r="F41"/>
  <c i="1" r="BD97"/>
  <c i="3" r="J38"/>
  <c i="1" r="AW99"/>
  <c i="3" r="F41"/>
  <c i="1" r="BD99"/>
  <c i="4" r="F40"/>
  <c i="1" r="BC100"/>
  <c i="4" r="F38"/>
  <c i="1" r="BA100"/>
  <c i="4" r="F41"/>
  <c i="1" r="BD100"/>
  <c i="5" r="F39"/>
  <c i="1" r="BB101"/>
  <c i="5" r="J38"/>
  <c i="1" r="AW101"/>
  <c i="6" r="F34"/>
  <c i="1" r="BA102"/>
  <c i="6" r="F35"/>
  <c i="1" r="BB102"/>
  <c i="2" l="1" r="BK128"/>
  <c r="J128"/>
  <c r="J100"/>
  <c i="4" r="BK127"/>
  <c r="J127"/>
  <c r="J101"/>
  <c i="5" r="BK127"/>
  <c r="J127"/>
  <c r="J101"/>
  <c i="3" r="BK127"/>
  <c r="J127"/>
  <c r="J101"/>
  <c i="6" r="BK119"/>
  <c r="J119"/>
  <c r="J97"/>
  <c i="1" r="AU98"/>
  <c r="AU96"/>
  <c r="AU95"/>
  <c r="AU94"/>
  <c i="2" r="J37"/>
  <c i="1" r="AV97"/>
  <c r="AT97"/>
  <c i="3" r="J37"/>
  <c i="1" r="AV99"/>
  <c r="AT99"/>
  <c i="4" r="F37"/>
  <c i="1" r="AZ100"/>
  <c i="5" r="F37"/>
  <c i="1" r="AZ101"/>
  <c r="BD98"/>
  <c r="BB98"/>
  <c r="AX98"/>
  <c i="6" r="F33"/>
  <c i="1" r="AZ102"/>
  <c i="2" r="F37"/>
  <c i="1" r="AZ97"/>
  <c i="3" r="F37"/>
  <c i="1" r="AZ99"/>
  <c i="4" r="J37"/>
  <c i="1" r="AV100"/>
  <c r="AT100"/>
  <c i="5" r="J37"/>
  <c i="1" r="AV101"/>
  <c r="AT101"/>
  <c r="BA98"/>
  <c r="AW98"/>
  <c r="BC98"/>
  <c r="AY98"/>
  <c i="6" r="J33"/>
  <c i="1" r="AV102"/>
  <c r="AT102"/>
  <c i="4" l="1" r="BK126"/>
  <c r="J126"/>
  <c r="J100"/>
  <c i="3" r="BK126"/>
  <c r="J126"/>
  <c r="J100"/>
  <c i="5" r="BK126"/>
  <c r="J126"/>
  <c r="J100"/>
  <c i="6" r="BK118"/>
  <c r="J118"/>
  <c r="J96"/>
  <c i="2" r="J34"/>
  <c i="1" r="AG97"/>
  <c r="AZ98"/>
  <c r="AV98"/>
  <c r="AT98"/>
  <c r="BD96"/>
  <c r="BD95"/>
  <c r="BD94"/>
  <c r="W33"/>
  <c r="BC96"/>
  <c r="AY96"/>
  <c r="BB96"/>
  <c r="AX96"/>
  <c r="BA96"/>
  <c r="AW96"/>
  <c i="2" l="1" r="J43"/>
  <c i="1" r="AN97"/>
  <c i="4" r="J34"/>
  <c i="1" r="AG100"/>
  <c i="5" r="J34"/>
  <c i="1" r="AG101"/>
  <c i="3" r="J34"/>
  <c i="1" r="AG99"/>
  <c i="6" r="J30"/>
  <c i="1" r="AG102"/>
  <c r="BB95"/>
  <c r="AX95"/>
  <c r="AZ96"/>
  <c r="AV96"/>
  <c r="AT96"/>
  <c r="BC95"/>
  <c r="BA95"/>
  <c r="AW95"/>
  <c i="3" l="1" r="J43"/>
  <c i="5" r="J43"/>
  <c i="4" r="J43"/>
  <c i="6" r="J39"/>
  <c i="1" r="AN99"/>
  <c r="AN100"/>
  <c r="AN101"/>
  <c r="AN102"/>
  <c r="AG98"/>
  <c r="BC94"/>
  <c r="AY94"/>
  <c r="AY95"/>
  <c r="AZ95"/>
  <c r="AV95"/>
  <c r="AT95"/>
  <c r="BB94"/>
  <c r="W31"/>
  <c r="BA94"/>
  <c r="W30"/>
  <c l="1" r="AG96"/>
  <c r="AG95"/>
  <c r="AG94"/>
  <c r="AK26"/>
  <c r="AN98"/>
  <c r="AN96"/>
  <c r="AN95"/>
  <c r="W32"/>
  <c r="AW94"/>
  <c r="AK30"/>
  <c r="AX94"/>
  <c r="AZ94"/>
  <c r="AV94"/>
  <c r="AK29"/>
  <c l="1" r="AK3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<sst xmlns="http://schemas.openxmlformats.org/spreadsheetml/2006/main">
  <si>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</si>
  <si>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</si>
  <si>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</si>
  <si>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</si>
  <si>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</si>
  <si>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{a96f7430-10e2-473b-85e0-e0af1a912507}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</si>
  <si>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</si>
  <si>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</si>
  <si>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</si>
  <si>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</si>
  <si>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</si>
  <si>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</si>
  <si>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</si>
  <si>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</si>
  <si>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2020/22-SO-04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</si>
  <si>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</si>
  <si>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</si>
  <si>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LBK3 v k.ú. Hrušky u Brna</t>
  </si>
  <si>
    <t>KSO:</t>
  </si>
  <si>
    <t>CC-CZ:</t>
  </si>
  <si>
    <t>Místo:</t>
  </si>
  <si>
    <t>Hrušky u Brna</t>
  </si>
  <si>
    <t>Datum:</t>
  </si>
  <si>
    <t>9. 1. 2024</t>
  </si>
  <si>
    <t>Zadavatel:</t>
  </si>
  <si>
    <t>IČ:</t>
  </si>
  <si>
    <t>Státní pozemkový úřad, pobočka Vyškov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</si>
  <si>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</si>
  <si>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</si>
  <si>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</si>
  <si>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</si>
  <si>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</si>
  <si>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</si>
  <si>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</si>
  <si>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VZD INVEST,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</si>
  <si>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</si>
  <si>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</si>
  <si>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</si>
  <si>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</si>
  <si>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</si>
  <si>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</si>
  <si>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</si>
  <si>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</si>
  <si>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</si>
  <si>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</si>
  <si>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</si>
  <si>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</si>
  <si>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</si>
  <si>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</si>
  <si>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</si>
  <si>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</si>
  <si>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</si>
  <si>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</si>
  <si>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</si>
  <si>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</si>
  <si>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</si>
  <si>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</si>
  <si>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</si>
  <si>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</si>
  <si>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</si>
  <si>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</si>
  <si>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</si>
  <si>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</si>
  <si>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</si>
  <si>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</si>
  <si>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</si>
  <si>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</si>
  <si>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</si>
  <si>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</si>
  <si>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</si>
  <si>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</si>
  <si>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</si>
  <si>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</si>
  <si>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</si>
  <si>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</si>
  <si>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</si>
  <si>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</si>
  <si>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</si>
  <si>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</si>
  <si>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</si>
  <si>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SO-04</t>
  </si>
  <si>
    <t>Výsadba dřevin</t>
  </si>
  <si>
    <t>STA</t>
  </si>
  <si>
    <t>1</t>
  </si>
  <si>
    <t>{4d45684d-0b17-473d-a127-e68a373a4662}</t>
  </si>
  <si>
    <t>2</t>
  </si>
  <si>
    <t>SO-04.2</t>
  </si>
  <si>
    <t>Výsadba LBK3</t>
  </si>
  <si>
    <t>Soupis</t>
  </si>
  <si>
    <t>{ff413133-5f3a-4804-9b74-05197d7ae186}</t>
  </si>
  <si>
    <t>/</t>
  </si>
  <si>
    <t>SO-04.2.1</t>
  </si>
  <si>
    <t>Realizace LBK3</t>
  </si>
  <si>
    <t>3</t>
  </si>
  <si>
    <t>{808c897b-b7de-45ce-bad2-57f6c27dde26}</t>
  </si>
  <si>
    <t>SO-04.2.2</t>
  </si>
  <si>
    <t>Následná péče</t>
  </si>
  <si>
    <t>{47b18366-43b2-46c6-bf67-0d9a161106c3}</t>
  </si>
  <si>
    <t>SO-04.2.2.1</t>
  </si>
  <si>
    <t>Následná péče 1. rok</t>
  </si>
  <si>
    <t>4</t>
  </si>
  <si>
    <t>{25be2d84-ce50-4f5a-a377-c63a6c16d58e}</t>
  </si>
  <si>
    <t>SO-04.2.2.2</t>
  </si>
  <si>
    <t>Následná péče 2. rok</t>
  </si>
  <si>
    <t>{e84f1115-de1c-4c0a-b140-597ef630a549}</t>
  </si>
  <si>
    <t>SO-04.2.2.3</t>
  </si>
  <si>
    <t>Následná péče 3. rok</t>
  </si>
  <si>
    <t>{2820b010-a065-4992-bfce-ca242cd233e6}</t>
  </si>
  <si>
    <t>VRN-SO-04.2</t>
  </si>
  <si>
    <t>LBK3</t>
  </si>
  <si>
    <t>{94ec5667-0cf5-4220-8aed-98ebbaddb75c}</t>
  </si>
  <si>
    <t>KRYCÍ LIST SOUPISU PRACÍ</t>
  </si>
  <si>
    <t>Objekt:</t>
  </si>
  <si>
    <t>SO-04 - Výsadba dřevin</t>
  </si>
  <si>
    <t>Soupis:</t>
  </si>
  <si>
    <t>SO-04.2 - Výsadba LBK3</t>
  </si>
  <si>
    <t>Úroveň 3:</t>
  </si>
  <si>
    <t>SO-04.2.1 - Realizace LBK3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</si>
  <si>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</si>
  <si>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</si>
  <si>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</si>
  <si>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</si>
  <si>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</si>
  <si>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</si>
  <si>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Zakládání</t>
  </si>
  <si>
    <t>HSV - Práce a dodávky HSV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</si>
  <si>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</si>
  <si>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</si>
  <si>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</si>
  <si>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</si>
  <si>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</si>
  <si>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</si>
  <si>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</si>
  <si>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</si>
  <si>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</si>
  <si>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</si>
  <si>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</si>
  <si>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</si>
  <si>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</si>
  <si>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</si>
  <si>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</si>
  <si>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</si>
  <si>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</si>
  <si>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111151231</t>
  </si>
  <si>
    <t>Pokosení trávníku lučního pl do 10000 m2 s odvozem do 20 km v rovině a svahu do 1:5</t>
  </si>
  <si>
    <t>m2</t>
  </si>
  <si>
    <t>CS ÚRS 2024 01</t>
  </si>
  <si>
    <t>512</t>
  </si>
  <si>
    <t>-392801046</t>
  </si>
  <si>
    <t>PP</t>
  </si>
  <si>
    <t>Pokosení trávníku při souvislé ploše přes 1000 do 10000 m2 lučního v rovině nebo svahu do 1:5</t>
  </si>
  <si>
    <t>Online PSC</t>
  </si>
  <si>
    <t>https://podminky.urs.cz/item/CS_URS_2024_01/111151231</t>
  </si>
  <si>
    <t>181451121</t>
  </si>
  <si>
    <t>Založení lučního trávníku výsevem pl přes 1000 m2 v rovině a ve svahu do 1:5</t>
  </si>
  <si>
    <t>1457534048</t>
  </si>
  <si>
    <t>Založení trávníku na půdě předem připravené plochy přes 1000 m2 výsevem včetně utažení lučního v rovině nebo na svahu do 1:5</t>
  </si>
  <si>
    <t>https://podminky.urs.cz/item/CS_URS_2024_01/181451121</t>
  </si>
  <si>
    <t>VV</t>
  </si>
  <si>
    <t>8048</t>
  </si>
  <si>
    <t>Přesná specifikace travní směsi je uvedena v technické zprávě D.1.2</t>
  </si>
  <si>
    <t>Součet</t>
  </si>
  <si>
    <t>M</t>
  </si>
  <si>
    <t>00572470</t>
  </si>
  <si>
    <t>osivo směs travní univerzál</t>
  </si>
  <si>
    <t>kg</t>
  </si>
  <si>
    <t>8</t>
  </si>
  <si>
    <t>-744605181</t>
  </si>
  <si>
    <t>8048*0,003 'Přepočtené koeficientem množství</t>
  </si>
  <si>
    <t>183101113</t>
  </si>
  <si>
    <t>Hloubení jamek bez výměny půdy zeminy skupiny 1 až 4 obj přes 0,02 do 0,05 m3 v rovině a svahu do 1:5</t>
  </si>
  <si>
    <t>kus</t>
  </si>
  <si>
    <t>825016323</t>
  </si>
  <si>
    <t>Hloubení jamek pro vysazování rostlin v zemině skupiny 1 až 4 bez výměny půdy v rovině nebo na svahu do 1:5, objemu přes 0,02 do 0,05 m3</t>
  </si>
  <si>
    <t>https://podminky.urs.cz/item/CS_URS_2024_01/183101113</t>
  </si>
  <si>
    <t>5</t>
  </si>
  <si>
    <t>183101114</t>
  </si>
  <si>
    <t>Hloubení jamek bez výměny půdy zeminy skupiny 1 až 4 obj přes 0,05 do 0,125 m3 v rovině a svahu do 1:5</t>
  </si>
  <si>
    <t>714269856</t>
  </si>
  <si>
    <t>Hloubení jamek pro vysazování rostlin v zemině skupiny 1 až 4 bez výměny půdy v rovině nebo na svahu do 1:5, objemu přes 0,05 do 0,125 m3</t>
  </si>
  <si>
    <t>https://podminky.urs.cz/item/CS_URS_2024_01/183101114</t>
  </si>
  <si>
    <t>6</t>
  </si>
  <si>
    <t>183101115</t>
  </si>
  <si>
    <t>Hloubení jamek bez výměny půdy zeminy skupiny 1 až 4 obj přes 0,125 do 0,4 m3 v rovině a svahu do 1:5</t>
  </si>
  <si>
    <t>1267490458</t>
  </si>
  <si>
    <t>Hloubení jamek pro vysazování rostlin v zemině skupiny 1 až 4 bez výměny půdy v rovině nebo na svahu do 1:5, objemu přes 0,125 do 0,40 m3</t>
  </si>
  <si>
    <t>https://podminky.urs.cz/item/CS_URS_2024_01/183101115</t>
  </si>
  <si>
    <t>7</t>
  </si>
  <si>
    <t>183403112</t>
  </si>
  <si>
    <t>Obdělání půdy oráním na hl přes 0,1 do 0,2 m v rovině a svahu do 1:5</t>
  </si>
  <si>
    <t>2021940994</t>
  </si>
  <si>
    <t>Obdělání půdy oráním hl. přes 100 do 200 mm v rovině nebo na svahu do 1:5</t>
  </si>
  <si>
    <t>https://podminky.urs.cz/item/CS_URS_2024_01/183403112</t>
  </si>
  <si>
    <t>183403114</t>
  </si>
  <si>
    <t>Obdělání půdy kultivátorováním v rovině a svahu do 1:5</t>
  </si>
  <si>
    <t>-2146636345</t>
  </si>
  <si>
    <t>Obdělání půdy kultivátorováním v rovině nebo na svahu do 1:5</t>
  </si>
  <si>
    <t>https://podminky.urs.cz/item/CS_URS_2024_01/183403114</t>
  </si>
  <si>
    <t>9</t>
  </si>
  <si>
    <t>183403152</t>
  </si>
  <si>
    <t>Obdělání půdy vláčením v rovině a svahu do 1:5</t>
  </si>
  <si>
    <t>-763843026</t>
  </si>
  <si>
    <t>Obdělání půdy vláčením v rovině nebo na svahu do 1:5</t>
  </si>
  <si>
    <t>https://podminky.urs.cz/item/CS_URS_2024_01/183403152</t>
  </si>
  <si>
    <t>10</t>
  </si>
  <si>
    <t>184102111</t>
  </si>
  <si>
    <t>Výsadba dřeviny s balem D přes 0,1 do 0,2 m do jamky se zalitím v rovině a svahu do 1:5</t>
  </si>
  <si>
    <t>-1378666584</t>
  </si>
  <si>
    <t>Výsadba dřeviny s balem do předem vyhloubené jamky se zalitím v rovině nebo na svahu do 1:5, při průměru balu přes 100 do 200 mm</t>
  </si>
  <si>
    <t>https://podminky.urs.cz/item/CS_URS_2024_01/184102111</t>
  </si>
  <si>
    <t>11</t>
  </si>
  <si>
    <t>184102112</t>
  </si>
  <si>
    <t>Výsadba dřeviny s balem D přes 0,2 do 0,3 m do jamky se zalitím v rovině a svahu do 1:5</t>
  </si>
  <si>
    <t>-1368789855</t>
  </si>
  <si>
    <t>Výsadba dřeviny s balem do předem vyhloubené jamky se zalitím v rovině nebo na svahu do 1:5, při průměru balu přes 200 do 300 mm</t>
  </si>
  <si>
    <t>https://podminky.urs.cz/item/CS_URS_2024_01/184102112</t>
  </si>
  <si>
    <t>184102113</t>
  </si>
  <si>
    <t>Výsadba dřeviny s balem D přes 0,3 do 0,4 m do jamky se zalitím v rovině a svahu do 1:5</t>
  </si>
  <si>
    <t>-941734169</t>
  </si>
  <si>
    <t>Výsadba dřeviny s balem do předem vyhloubené jamky se zalitím v rovině nebo na svahu do 1:5, při průměru balu přes 300 do 400 mm</t>
  </si>
  <si>
    <t>https://podminky.urs.cz/item/CS_URS_2024_01/184102113</t>
  </si>
  <si>
    <t>13</t>
  </si>
  <si>
    <t>184851257</t>
  </si>
  <si>
    <t>Strojní ožínání sazenic celoplošné sklon do 1:5 střední viditelnost a v buřeně přes 60 cm</t>
  </si>
  <si>
    <t>ha</t>
  </si>
  <si>
    <t>-413789083</t>
  </si>
  <si>
    <t>Strojní ožínání sazenic celoplošné sklon do 1:5 při viditelnosti střední, výšky přes 60 cm</t>
  </si>
  <si>
    <t>https://podminky.urs.cz/item/CS_URS_2024_01/184851257</t>
  </si>
  <si>
    <t>6520*0,0001 'Přepočtené koeficientem množství</t>
  </si>
  <si>
    <t>14</t>
  </si>
  <si>
    <t>184853511</t>
  </si>
  <si>
    <t>Chemické odplevelení před založením kultury přes 20 m2 postřikem na široko v rovině a svahu do 1:5 strojně</t>
  </si>
  <si>
    <t>2058319018</t>
  </si>
  <si>
    <t>Chemické odplevelení půdy před založením kultury, trávníku nebo zpevněných ploch strojně o výměře jednotlivě přes 20 m2 postřikem na široko v rovině nebo na svahu do 1:5</t>
  </si>
  <si>
    <t>https://podminky.urs.cz/item/CS_URS_2024_01/184853511</t>
  </si>
  <si>
    <t>15</t>
  </si>
  <si>
    <t>184911431</t>
  </si>
  <si>
    <t>Mulčování rostlin kůrou tl přes 0,1 do 0,15 m v rovině a svahu do 1:5</t>
  </si>
  <si>
    <t>1129306594</t>
  </si>
  <si>
    <t>Mulčování vysazených rostlin mulčovací kůrou, tl. přes 100 do 150 mm v rovině nebo na svahu do 1:5</t>
  </si>
  <si>
    <t>https://podminky.urs.cz/item/CS_URS_2024_01/184911431</t>
  </si>
  <si>
    <t>3262*0,64</t>
  </si>
  <si>
    <t xml:space="preserve">Mulčování stromy -  0,8x0,8 m (0,64 m2)</t>
  </si>
  <si>
    <t>1102*1</t>
  </si>
  <si>
    <t xml:space="preserve">Mulčování keře -  plošný mulč - 0,5 m na každou stranu od sazenice = 1 m2/ks</t>
  </si>
  <si>
    <t>4*1</t>
  </si>
  <si>
    <t>Mulčování špičáky - plošný mulč 1m2</t>
  </si>
  <si>
    <t>16</t>
  </si>
  <si>
    <t>10391100-R</t>
  </si>
  <si>
    <t>dřevní štěpka D+M</t>
  </si>
  <si>
    <t>m3</t>
  </si>
  <si>
    <t>-1938149140</t>
  </si>
  <si>
    <t>dřevní štěpka 
Mulčování v tl. 0,15 m</t>
  </si>
  <si>
    <t>3193,68*0,15 'Přepočtené koeficientem množství</t>
  </si>
  <si>
    <t>17</t>
  </si>
  <si>
    <t>185803211</t>
  </si>
  <si>
    <t>Uválcování trávníku v rovině a svahu do 1:5</t>
  </si>
  <si>
    <t>1497918146</t>
  </si>
  <si>
    <t>Uválcování trávníku v rovině nebo na svahu do 1:5</t>
  </si>
  <si>
    <t>https://podminky.urs.cz/item/CS_URS_2024_01/185803211</t>
  </si>
  <si>
    <t>18</t>
  </si>
  <si>
    <t>185851121</t>
  </si>
  <si>
    <t>Dovoz vody pro zálivku rostlin za vzdálenost do 1000 m</t>
  </si>
  <si>
    <t>-1897876656</t>
  </si>
  <si>
    <t>Dovoz vody pro zálivku rostlin na vzdálenost do 1000 m</t>
  </si>
  <si>
    <t>https://podminky.urs.cz/item/CS_URS_2024_01/185851121</t>
  </si>
  <si>
    <t>3262*0,025</t>
  </si>
  <si>
    <t>Počet stromů x množství vody/ks</t>
  </si>
  <si>
    <t>4*0,1</t>
  </si>
  <si>
    <t>Počet špičáků x množství vody/ks</t>
  </si>
  <si>
    <t>1102*0,008</t>
  </si>
  <si>
    <t>Počet keřů x množství vody/ks</t>
  </si>
  <si>
    <t>19</t>
  </si>
  <si>
    <t>185851129</t>
  </si>
  <si>
    <t>Příplatek k dovozu vody pro zálivku rostlin do 1000 m ZKD 1000 m</t>
  </si>
  <si>
    <t>-86950689</t>
  </si>
  <si>
    <t>Dovoz vody pro zálivku rostlin Příplatek k ceně za každých dalších i započatých 1000 m</t>
  </si>
  <si>
    <t>https://podminky.urs.cz/item/CS_URS_2024_01/185851129</t>
  </si>
  <si>
    <t>20</t>
  </si>
  <si>
    <t>Pol6</t>
  </si>
  <si>
    <t>instalace příček na zpevnění kotvení včetně materiálu</t>
  </si>
  <si>
    <t>ks</t>
  </si>
  <si>
    <t>-1875473221</t>
  </si>
  <si>
    <t>Pol7</t>
  </si>
  <si>
    <t>instalace úvazků včetně materiálu</t>
  </si>
  <si>
    <t>-734127825</t>
  </si>
  <si>
    <t>22</t>
  </si>
  <si>
    <t>Pol8</t>
  </si>
  <si>
    <t>instalace 3 kůlů - práce včetně materiálu</t>
  </si>
  <si>
    <t>-1249051667</t>
  </si>
  <si>
    <t>23</t>
  </si>
  <si>
    <t>R1</t>
  </si>
  <si>
    <t>Přidání půdního kondicionéru k jedné sazenici</t>
  </si>
  <si>
    <t>-1087225297</t>
  </si>
  <si>
    <t>Zakládání</t>
  </si>
  <si>
    <t>24</t>
  </si>
  <si>
    <t>Pol32</t>
  </si>
  <si>
    <t>standartní drátěná oplocenka výšky 160 cm - práce včetně materiálu</t>
  </si>
  <si>
    <t>m</t>
  </si>
  <si>
    <t>781142460</t>
  </si>
  <si>
    <t>1341</t>
  </si>
  <si>
    <t>Přesné parametry oplocenky jsou uvedeny v technické zprávě D.1.2</t>
  </si>
  <si>
    <t>HSV</t>
  </si>
  <si>
    <t>Práce a dodávky HSV</t>
  </si>
  <si>
    <t>25</t>
  </si>
  <si>
    <t>Pol11</t>
  </si>
  <si>
    <t>dub (Quercus petraea a robur), školkovaný obalovaný vys. 1,3-1,5 m</t>
  </si>
  <si>
    <t>1707424986</t>
  </si>
  <si>
    <t>26</t>
  </si>
  <si>
    <t>Pol13</t>
  </si>
  <si>
    <t>habr obecný (Carpinus betulus), školkovaný obalovaný vys. 1,3-1,5 m</t>
  </si>
  <si>
    <t>1809105939</t>
  </si>
  <si>
    <t>27</t>
  </si>
  <si>
    <t>Pol12</t>
  </si>
  <si>
    <t>lípa (Tilia cordata a platyphyllos), školkovaná obalovaná vys.1,3-1,5 m</t>
  </si>
  <si>
    <t>146111243</t>
  </si>
  <si>
    <t>28</t>
  </si>
  <si>
    <t>Pol16</t>
  </si>
  <si>
    <t>javor babyka (Acer campestre), školkovaný obalovaný vys. 1,3-1,5 m</t>
  </si>
  <si>
    <t>1579836905</t>
  </si>
  <si>
    <t>29</t>
  </si>
  <si>
    <t>Pol14</t>
  </si>
  <si>
    <t>hrušeň polnička (Pyrus pyraster), školkovaný obalovaný vys. 1,3-1,5 m</t>
  </si>
  <si>
    <t>-1187896159</t>
  </si>
  <si>
    <t>30</t>
  </si>
  <si>
    <t>Pol14.1</t>
  </si>
  <si>
    <t>jilm habrolistý (Ulmus minor), školkovaný obalovaný vys. 1,3-1,5 m</t>
  </si>
  <si>
    <t>1469313042</t>
  </si>
  <si>
    <t>31</t>
  </si>
  <si>
    <t>Pol15.1</t>
  </si>
  <si>
    <t>jeřáb břek(Sorbus torminalis), školkovaný obalovaný vys. 1,3-1,5 m</t>
  </si>
  <si>
    <t>1079558401</t>
  </si>
  <si>
    <t>32</t>
  </si>
  <si>
    <t>Pol14.2</t>
  </si>
  <si>
    <t>třešeň ptačí (Prunus avium), školkovaný obalovaný vys. 1,3-1,5 m</t>
  </si>
  <si>
    <t>-554406777</t>
  </si>
  <si>
    <t>33</t>
  </si>
  <si>
    <t>Pol24.1</t>
  </si>
  <si>
    <t>dřín obecný (Cornus mas), školkovaný s balem vys. 0,6-1 m</t>
  </si>
  <si>
    <t>1023993896</t>
  </si>
  <si>
    <t>34</t>
  </si>
  <si>
    <t>Pol21</t>
  </si>
  <si>
    <t>hloh jednosemenný (Crataegus monogyna), školkovaný s balem vys. 0,6-1 m</t>
  </si>
  <si>
    <t>83461590</t>
  </si>
  <si>
    <t>35</t>
  </si>
  <si>
    <t>Pol30</t>
  </si>
  <si>
    <t>kalina tušalaj (Viburnum lantana), školkovaný s balem vys. 0,6-1 m</t>
  </si>
  <si>
    <t>-618502902</t>
  </si>
  <si>
    <t xml:space="preserve">kalina tušalaj (Viburnum lantana), školkovaný s balem vys. 0,6-1 m </t>
  </si>
  <si>
    <t>36</t>
  </si>
  <si>
    <t>Pol24</t>
  </si>
  <si>
    <t>líska obecná (Corylus avellana), školkovaný s balem vys. 0,6-1 m</t>
  </si>
  <si>
    <t>379702707</t>
  </si>
  <si>
    <t>37</t>
  </si>
  <si>
    <t>Pol25</t>
  </si>
  <si>
    <t>ptačí zob obecný (Ligustrum vulgare), školkovaný s balem vys. 0,6-1 m</t>
  </si>
  <si>
    <t>-2025796649</t>
  </si>
  <si>
    <t>38</t>
  </si>
  <si>
    <t>Pol24.2</t>
  </si>
  <si>
    <t>řešetlák počistivý (Rhamnus cathartica), školkovaný s balem vys. 0,6-1 m</t>
  </si>
  <si>
    <t>-1995679044</t>
  </si>
  <si>
    <t>39</t>
  </si>
  <si>
    <t>Pol27</t>
  </si>
  <si>
    <t>svída krvavá (Cornus sanguinea), školkovaný s balem vys. 0,6-1 m</t>
  </si>
  <si>
    <t>81943770</t>
  </si>
  <si>
    <t>40</t>
  </si>
  <si>
    <t>Pol28</t>
  </si>
  <si>
    <t>zimolez obecný (Lonicera xylosteum), školkovaný s balem vys. 0,6-1 m</t>
  </si>
  <si>
    <t>1284820809</t>
  </si>
  <si>
    <t>41</t>
  </si>
  <si>
    <t>Pol31</t>
  </si>
  <si>
    <t>půdní kondicionér</t>
  </si>
  <si>
    <t>1762824598</t>
  </si>
  <si>
    <t>3262*0,14</t>
  </si>
  <si>
    <t>Počet stromů x množství/ks</t>
  </si>
  <si>
    <t>4*0,51</t>
  </si>
  <si>
    <t>Počet špičáků x množství/ks</t>
  </si>
  <si>
    <t>1102*0,05</t>
  </si>
  <si>
    <t>Počet keřů x množství/ks</t>
  </si>
  <si>
    <t>42</t>
  </si>
  <si>
    <t>Pol39</t>
  </si>
  <si>
    <t>dub letni (Quercus robur), školkovaný špičák s balem, výška 2-2,5 m</t>
  </si>
  <si>
    <t>1058794793</t>
  </si>
  <si>
    <t>dub letni (Quercus robur), školkovaný s obalem a obvodem kmínku 8-10 cm</t>
  </si>
  <si>
    <t>43</t>
  </si>
  <si>
    <t>Pol40.2</t>
  </si>
  <si>
    <t>hrušeň polnička (Pyrus pyraster), školkovaný špičák s balem, výška 2-2,5 m</t>
  </si>
  <si>
    <t>1621307142</t>
  </si>
  <si>
    <t>hrušeň polnička (Pyrus pyraster), školkovaný s obalem a obvodem kmínku 8-10 cm</t>
  </si>
  <si>
    <t>998</t>
  </si>
  <si>
    <t>Přesun hmot</t>
  </si>
  <si>
    <t>44</t>
  </si>
  <si>
    <t>998231311</t>
  </si>
  <si>
    <t>Přesun hmot pro sadovnické a krajinářské úpravy vodorovně do 5000 m</t>
  </si>
  <si>
    <t>t</t>
  </si>
  <si>
    <t>162780073</t>
  </si>
  <si>
    <t>Přesun hmot pro sadovnické a krajinářské úpravy strojně dopravní vzdálenost do 5000 m</t>
  </si>
  <si>
    <t>https://podminky.urs.cz/item/CS_URS_2024_01/998231311</t>
  </si>
  <si>
    <t>Úroveň 4:</t>
  </si>
  <si>
    <t>SO-04.2.2.1 - Následná péče 1. rok</t>
  </si>
  <si>
    <t xml:space="preserve">    1 - Zemní práce</t>
  </si>
  <si>
    <t>-1998169368</t>
  </si>
  <si>
    <t>8048*2</t>
  </si>
  <si>
    <t>184813531</t>
  </si>
  <si>
    <t>Chemické odplevelení po založení kultury postřikem meziřádkově v rovině a svahu do 1:5 ručně</t>
  </si>
  <si>
    <t>2042583819</t>
  </si>
  <si>
    <t>Chemické odplevelení po založení kultury ručně postřikem meziřádkově v rovině nebo na svahu do 1:5</t>
  </si>
  <si>
    <t>https://podminky.urs.cz/item/CS_URS_2024_01/184813531</t>
  </si>
  <si>
    <t>1102*0,8</t>
  </si>
  <si>
    <t>Chemické odplevelení - keře - 1. rok - odplevelení na 80 %</t>
  </si>
  <si>
    <t>2048394748</t>
  </si>
  <si>
    <t>13040*0,0001 'Přepočtené koeficientem množství</t>
  </si>
  <si>
    <t>Pol31.1</t>
  </si>
  <si>
    <t>zálivka vysázených stromů i keřů - 8x ročně</t>
  </si>
  <si>
    <t>529532817</t>
  </si>
  <si>
    <t>P</t>
  </si>
  <si>
    <t>Poznámka k položce:_x000d_
Položka obsahuje:_x000d_
Dopravu vody na lokalitu_x000d_
Dopravu na staveništi_x000d_
Cenu za nákup vody_x000d_
Samotné zalití</t>
  </si>
  <si>
    <t>3262*0,04*8</t>
  </si>
  <si>
    <t>Počet stromů x jedna zálivka 40l/ks x 8 * ročně</t>
  </si>
  <si>
    <t>4*0,06*8</t>
  </si>
  <si>
    <t>Počet špičáků x jedna zálivka 60l/ks x 8 * ročně</t>
  </si>
  <si>
    <t>1102*0,01*8</t>
  </si>
  <si>
    <t>Počet keřů x x jedna zálivka 10l/ks x 8 * ročně</t>
  </si>
  <si>
    <t>SO-04.2.2.2 - Následná péče 2. rok</t>
  </si>
  <si>
    <t>-1229367814</t>
  </si>
  <si>
    <t>-1763840754</t>
  </si>
  <si>
    <t>1102*0,5</t>
  </si>
  <si>
    <t>Chemické odplevelení - keře - 2. rok - odplevelení na 50 %</t>
  </si>
  <si>
    <t>-234675211</t>
  </si>
  <si>
    <t>zálivka vysázených stromů i keřů - 6x ročně</t>
  </si>
  <si>
    <t>-1250662926</t>
  </si>
  <si>
    <t>3262*0,04*6</t>
  </si>
  <si>
    <t>Počet stromů x jedna zálivka 40l/ks x 6 * ročně</t>
  </si>
  <si>
    <t>4*0,06*6</t>
  </si>
  <si>
    <t>Počet špičáků x jedna zálivka 60l/ks x 6* ročně</t>
  </si>
  <si>
    <t>1102*0,01*6</t>
  </si>
  <si>
    <t>Počet keřů x x jedna zálivka 10l/ks x 6 * ročně</t>
  </si>
  <si>
    <t>SO-04.2.2.3 - Následná péče 3. rok</t>
  </si>
  <si>
    <t>-2087934081</t>
  </si>
  <si>
    <t>1241609819</t>
  </si>
  <si>
    <t>1102*0,3</t>
  </si>
  <si>
    <t>Chemické odplevelení - keře - 3. rok - odplevelení na 30 %</t>
  </si>
  <si>
    <t>-1246551473</t>
  </si>
  <si>
    <t>113793569</t>
  </si>
  <si>
    <t>R003</t>
  </si>
  <si>
    <t>Doplnění mulče</t>
  </si>
  <si>
    <t>800893620</t>
  </si>
  <si>
    <t>doplnění mulče</t>
  </si>
  <si>
    <t>3193*0,5</t>
  </si>
  <si>
    <t>V posledním roce bude provedeno doplnění mulče na původní vrstvu - předpoklad 50 % z původního množství</t>
  </si>
  <si>
    <t>dřevní štěpka VL</t>
  </si>
  <si>
    <t>-1640095372</t>
  </si>
  <si>
    <t>kůra mulčovací VL</t>
  </si>
  <si>
    <t>1596,5*0,15 'Přepočtené koeficientem množství</t>
  </si>
  <si>
    <t>VRN-SO-04.2 - LBK3</t>
  </si>
  <si>
    <t xml:space="preserve">    VRN - Vedlejší rozpočtové náklady</t>
  </si>
  <si>
    <t>VRN</t>
  </si>
  <si>
    <t>Vedlejší rozpočtové náklady</t>
  </si>
  <si>
    <t>VRN-R10</t>
  </si>
  <si>
    <t>Informační deska</t>
  </si>
  <si>
    <t>Kpl</t>
  </si>
  <si>
    <t>485113365</t>
  </si>
  <si>
    <t>Poznámka k položce:_x000d_
Na stavbě bude umístěna informační deska týkající se stavby._x000d_
Velikost bude min. A3_x000d_
tabule bude umístěna na sloupku_x000d_
na desce bude uvedena publicita NPO</t>
  </si>
  <si>
    <t>VRN-R19</t>
  </si>
  <si>
    <t>Kompenzační poplatek na zemědělských porostech</t>
  </si>
  <si>
    <t>-1236753372</t>
  </si>
  <si>
    <t>Kompenzační poplatek za cenu osiva a související zemědělské práce.
Náhrada je uvažována na parcele č. 2833 (9 500 m2) včetně dotčených okolních přístupových cest přes zemědělské pozemky.</t>
  </si>
  <si>
    <t>VRN-R2</t>
  </si>
  <si>
    <t>Zpracování zaměření skutečného provedení stavby-geodetické části dokumentace(3pare+1v elekt. formě)</t>
  </si>
  <si>
    <t>-1374892337</t>
  </si>
  <si>
    <t>Poznámka k položce:_x000d_
Zpracování zaměření skutečného provedení stavby-geodetické části dokumentace(3pare+1v elekt. formě) v rozsahu odpovídajícím příslušným právním předpisům, fotodokumentace_x000d_
_x000d_
Následná péče o zeleň bude prováděna na parcelách oddělených geometrickým plánem, v rámci geometrického zaměření skutečného provedení stavby._x000d_
Toto oddělení uchazec nacení do pol. č. 6 záložky ,,VRN´´ soupisu prací Příloha č.3b</t>
  </si>
  <si>
    <t>VRN-R5</t>
  </si>
  <si>
    <t>Vytyčení stavby + inženýrských sítí (případně pozemků nebo provedení jiných geodetických praci) odborně způsobilou osobou v oboru zeměměřictví</t>
  </si>
  <si>
    <t>-37192059</t>
  </si>
  <si>
    <t>Vytyčení stavby</t>
  </si>
  <si>
    <t>Poznámka k položce:_x000d_
Vytyčení stavby (případně pozemků nebo provedení jiných geodetických praci) odborně způsobilou osobou v oboru zeměměřictví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</si>
</sst>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hyperlink" Target="https://podminky.urs.cz/item/CS_URS_2024_01/181451121" TargetMode="External" /><Relationship Id="rId3" Type="http://schemas.openxmlformats.org/officeDocument/2006/relationships/hyperlink" Target="https://podminky.urs.cz/item/CS_URS_2024_01/183101113" TargetMode="External" /><Relationship Id="rId4" Type="http://schemas.openxmlformats.org/officeDocument/2006/relationships/hyperlink" Target="https://podminky.urs.cz/item/CS_URS_2024_01/183101114" TargetMode="External" /><Relationship Id="rId5" Type="http://schemas.openxmlformats.org/officeDocument/2006/relationships/hyperlink" Target="https://podminky.urs.cz/item/CS_URS_2024_01/183101115" TargetMode="External" /><Relationship Id="rId6" Type="http://schemas.openxmlformats.org/officeDocument/2006/relationships/hyperlink" Target="https://podminky.urs.cz/item/CS_URS_2024_01/183403112" TargetMode="External" /><Relationship Id="rId7" Type="http://schemas.openxmlformats.org/officeDocument/2006/relationships/hyperlink" Target="https://podminky.urs.cz/item/CS_URS_2024_01/183403114" TargetMode="External" /><Relationship Id="rId8" Type="http://schemas.openxmlformats.org/officeDocument/2006/relationships/hyperlink" Target="https://podminky.urs.cz/item/CS_URS_2024_01/183403152" TargetMode="External" /><Relationship Id="rId9" Type="http://schemas.openxmlformats.org/officeDocument/2006/relationships/hyperlink" Target="https://podminky.urs.cz/item/CS_URS_2024_01/184102111" TargetMode="External" /><Relationship Id="rId10" Type="http://schemas.openxmlformats.org/officeDocument/2006/relationships/hyperlink" Target="https://podminky.urs.cz/item/CS_URS_2024_01/184102112" TargetMode="External" /><Relationship Id="rId11" Type="http://schemas.openxmlformats.org/officeDocument/2006/relationships/hyperlink" Target="https://podminky.urs.cz/item/CS_URS_2024_01/184102113" TargetMode="External" /><Relationship Id="rId12" Type="http://schemas.openxmlformats.org/officeDocument/2006/relationships/hyperlink" Target="https://podminky.urs.cz/item/CS_URS_2024_01/184851257" TargetMode="External" /><Relationship Id="rId13" Type="http://schemas.openxmlformats.org/officeDocument/2006/relationships/hyperlink" Target="https://podminky.urs.cz/item/CS_URS_2024_01/184853511" TargetMode="External" /><Relationship Id="rId14" Type="http://schemas.openxmlformats.org/officeDocument/2006/relationships/hyperlink" Target="https://podminky.urs.cz/item/CS_URS_2024_01/184911431" TargetMode="External" /><Relationship Id="rId15" Type="http://schemas.openxmlformats.org/officeDocument/2006/relationships/hyperlink" Target="https://podminky.urs.cz/item/CS_URS_2024_01/185803211" TargetMode="External" /><Relationship Id="rId16" Type="http://schemas.openxmlformats.org/officeDocument/2006/relationships/hyperlink" Target="https://podminky.urs.cz/item/CS_URS_2024_01/185851121" TargetMode="External" /><Relationship Id="rId17" Type="http://schemas.openxmlformats.org/officeDocument/2006/relationships/hyperlink" Target="https://podminky.urs.cz/item/CS_URS_2024_01/185851129" TargetMode="External" /><Relationship Id="rId18" Type="http://schemas.openxmlformats.org/officeDocument/2006/relationships/hyperlink" Target="https://podminky.urs.cz/item/CS_URS_2024_01/998231311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hyperlink" Target="https://podminky.urs.cz/item/CS_URS_2024_01/184813531" TargetMode="External" /><Relationship Id="rId3" Type="http://schemas.openxmlformats.org/officeDocument/2006/relationships/hyperlink" Target="https://podminky.urs.cz/item/CS_URS_2024_01/184851257" TargetMode="External" /><Relationship Id="rId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hyperlink" Target="https://podminky.urs.cz/item/CS_URS_2024_01/184813531" TargetMode="External" /><Relationship Id="rId3" Type="http://schemas.openxmlformats.org/officeDocument/2006/relationships/hyperlink" Target="https://podminky.urs.cz/item/CS_URS_2024_01/184851257" TargetMode="External" /><Relationship Id="rId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hyperlink" Target="https://podminky.urs.cz/item/CS_URS_2024_01/184813531" TargetMode="External" /><Relationship Id="rId3" Type="http://schemas.openxmlformats.org/officeDocument/2006/relationships/hyperlink" Target="https://podminky.urs.cz/item/CS_URS_2024_01/184851257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2020/22-SO-04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LBK3 v k.ú. Hrušky u Brna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Hrušky u Brna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9. 1. 2024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Státní pozemkový úřad, pobočka Vyškov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VZD INVEST,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ROUND(AG95+AG102,2)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ROUND(AS95+AS102,2)</f>
        <v>0</v>
      </c>
      <c r="AT94" s="114">
        <f>ROUND(SUM(AV94:AW94),2)</f>
        <v>0</v>
      </c>
      <c r="AU94" s="115">
        <f>ROUND(AU95+AU102,5)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ROUND(AZ95+AZ102,2)</f>
        <v>0</v>
      </c>
      <c r="BA94" s="114">
        <f>ROUND(BA95+BA102,2)</f>
        <v>0</v>
      </c>
      <c r="BB94" s="114">
        <f>ROUND(BB95+BB102,2)</f>
        <v>0</v>
      </c>
      <c r="BC94" s="114">
        <f>ROUND(BC95+BC102,2)</f>
        <v>0</v>
      </c>
      <c r="BD94" s="116">
        <f>ROUND(BD95+BD102,2)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ROUND(AG96,2)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ROUND(AS96,2)</f>
        <v>0</v>
      </c>
      <c r="AT95" s="128">
        <f>ROUND(SUM(AV95:AW95),2)</f>
        <v>0</v>
      </c>
      <c r="AU95" s="129">
        <f>ROUND(AU96,5)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ROUND(AZ96,2)</f>
        <v>0</v>
      </c>
      <c r="BA95" s="128">
        <f>ROUND(BA96,2)</f>
        <v>0</v>
      </c>
      <c r="BB95" s="128">
        <f>ROUND(BB96,2)</f>
        <v>0</v>
      </c>
      <c r="BC95" s="128">
        <f>ROUND(BC96,2)</f>
        <v>0</v>
      </c>
      <c r="BD95" s="130">
        <f>ROUND(BD96,2)</f>
        <v>0</v>
      </c>
      <c r="BE95" s="7"/>
      <c r="BS95" s="131" t="s">
        <v>75</v>
      </c>
      <c r="BT95" s="131" t="s">
        <v>83</v>
      </c>
      <c r="BU95" s="131" t="s">
        <v>77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4"/>
      <c r="B96" s="70"/>
      <c r="C96" s="132"/>
      <c r="D96" s="132"/>
      <c r="E96" s="133" t="s">
        <v>86</v>
      </c>
      <c r="F96" s="133"/>
      <c r="G96" s="133"/>
      <c r="H96" s="133"/>
      <c r="I96" s="133"/>
      <c r="J96" s="132"/>
      <c r="K96" s="133" t="s">
        <v>87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ROUND(AG97+AG98,2)</f>
        <v>0</v>
      </c>
      <c r="AH96" s="132"/>
      <c r="AI96" s="132"/>
      <c r="AJ96" s="132"/>
      <c r="AK96" s="132"/>
      <c r="AL96" s="132"/>
      <c r="AM96" s="132"/>
      <c r="AN96" s="135">
        <f>SUM(AG96,AT96)</f>
        <v>0</v>
      </c>
      <c r="AO96" s="132"/>
      <c r="AP96" s="132"/>
      <c r="AQ96" s="136" t="s">
        <v>88</v>
      </c>
      <c r="AR96" s="72"/>
      <c r="AS96" s="137">
        <f>ROUND(AS97+AS98,2)</f>
        <v>0</v>
      </c>
      <c r="AT96" s="138">
        <f>ROUND(SUM(AV96:AW96),2)</f>
        <v>0</v>
      </c>
      <c r="AU96" s="139">
        <f>ROUND(AU97+AU98,5)</f>
        <v>0</v>
      </c>
      <c r="AV96" s="138">
        <f>ROUND(AZ96*L29,2)</f>
        <v>0</v>
      </c>
      <c r="AW96" s="138">
        <f>ROUND(BA96*L30,2)</f>
        <v>0</v>
      </c>
      <c r="AX96" s="138">
        <f>ROUND(BB96*L29,2)</f>
        <v>0</v>
      </c>
      <c r="AY96" s="138">
        <f>ROUND(BC96*L30,2)</f>
        <v>0</v>
      </c>
      <c r="AZ96" s="138">
        <f>ROUND(AZ97+AZ98,2)</f>
        <v>0</v>
      </c>
      <c r="BA96" s="138">
        <f>ROUND(BA97+BA98,2)</f>
        <v>0</v>
      </c>
      <c r="BB96" s="138">
        <f>ROUND(BB97+BB98,2)</f>
        <v>0</v>
      </c>
      <c r="BC96" s="138">
        <f>ROUND(BC97+BC98,2)</f>
        <v>0</v>
      </c>
      <c r="BD96" s="140">
        <f>ROUND(BD97+BD98,2)</f>
        <v>0</v>
      </c>
      <c r="BE96" s="4"/>
      <c r="BS96" s="141" t="s">
        <v>75</v>
      </c>
      <c r="BT96" s="141" t="s">
        <v>85</v>
      </c>
      <c r="BU96" s="141" t="s">
        <v>77</v>
      </c>
      <c r="BV96" s="141" t="s">
        <v>78</v>
      </c>
      <c r="BW96" s="141" t="s">
        <v>89</v>
      </c>
      <c r="BX96" s="141" t="s">
        <v>84</v>
      </c>
      <c r="CL96" s="141" t="s">
        <v>1</v>
      </c>
    </row>
    <row r="97" s="4" customFormat="1" ht="23.25" customHeight="1">
      <c r="A97" s="142" t="s">
        <v>90</v>
      </c>
      <c r="B97" s="70"/>
      <c r="C97" s="132"/>
      <c r="D97" s="132"/>
      <c r="E97" s="132"/>
      <c r="F97" s="133" t="s">
        <v>91</v>
      </c>
      <c r="G97" s="133"/>
      <c r="H97" s="133"/>
      <c r="I97" s="133"/>
      <c r="J97" s="133"/>
      <c r="K97" s="132"/>
      <c r="L97" s="133" t="s">
        <v>92</v>
      </c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5">
        <f>'SO-04.2.1 - Realizace LBK3'!J34</f>
        <v>0</v>
      </c>
      <c r="AH97" s="132"/>
      <c r="AI97" s="132"/>
      <c r="AJ97" s="132"/>
      <c r="AK97" s="132"/>
      <c r="AL97" s="132"/>
      <c r="AM97" s="132"/>
      <c r="AN97" s="135">
        <f>SUM(AG97,AT97)</f>
        <v>0</v>
      </c>
      <c r="AO97" s="132"/>
      <c r="AP97" s="132"/>
      <c r="AQ97" s="136" t="s">
        <v>88</v>
      </c>
      <c r="AR97" s="72"/>
      <c r="AS97" s="137">
        <v>0</v>
      </c>
      <c r="AT97" s="138">
        <f>ROUND(SUM(AV97:AW97),2)</f>
        <v>0</v>
      </c>
      <c r="AU97" s="139">
        <f>'SO-04.2.1 - Realizace LBK3'!P128</f>
        <v>0</v>
      </c>
      <c r="AV97" s="138">
        <f>'SO-04.2.1 - Realizace LBK3'!J37</f>
        <v>0</v>
      </c>
      <c r="AW97" s="138">
        <f>'SO-04.2.1 - Realizace LBK3'!J38</f>
        <v>0</v>
      </c>
      <c r="AX97" s="138">
        <f>'SO-04.2.1 - Realizace LBK3'!J39</f>
        <v>0</v>
      </c>
      <c r="AY97" s="138">
        <f>'SO-04.2.1 - Realizace LBK3'!J40</f>
        <v>0</v>
      </c>
      <c r="AZ97" s="138">
        <f>'SO-04.2.1 - Realizace LBK3'!F37</f>
        <v>0</v>
      </c>
      <c r="BA97" s="138">
        <f>'SO-04.2.1 - Realizace LBK3'!F38</f>
        <v>0</v>
      </c>
      <c r="BB97" s="138">
        <f>'SO-04.2.1 - Realizace LBK3'!F39</f>
        <v>0</v>
      </c>
      <c r="BC97" s="138">
        <f>'SO-04.2.1 - Realizace LBK3'!F40</f>
        <v>0</v>
      </c>
      <c r="BD97" s="140">
        <f>'SO-04.2.1 - Realizace LBK3'!F41</f>
        <v>0</v>
      </c>
      <c r="BE97" s="4"/>
      <c r="BT97" s="141" t="s">
        <v>93</v>
      </c>
      <c r="BV97" s="141" t="s">
        <v>78</v>
      </c>
      <c r="BW97" s="141" t="s">
        <v>94</v>
      </c>
      <c r="BX97" s="141" t="s">
        <v>89</v>
      </c>
      <c r="CL97" s="141" t="s">
        <v>1</v>
      </c>
    </row>
    <row r="98" s="4" customFormat="1" ht="23.25" customHeight="1">
      <c r="A98" s="4"/>
      <c r="B98" s="70"/>
      <c r="C98" s="132"/>
      <c r="D98" s="132"/>
      <c r="E98" s="132"/>
      <c r="F98" s="133" t="s">
        <v>95</v>
      </c>
      <c r="G98" s="133"/>
      <c r="H98" s="133"/>
      <c r="I98" s="133"/>
      <c r="J98" s="133"/>
      <c r="K98" s="132"/>
      <c r="L98" s="133" t="s">
        <v>96</v>
      </c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4">
        <f>ROUND(SUM(AG99:AG101),2)</f>
        <v>0</v>
      </c>
      <c r="AH98" s="132"/>
      <c r="AI98" s="132"/>
      <c r="AJ98" s="132"/>
      <c r="AK98" s="132"/>
      <c r="AL98" s="132"/>
      <c r="AM98" s="132"/>
      <c r="AN98" s="135">
        <f>SUM(AG98,AT98)</f>
        <v>0</v>
      </c>
      <c r="AO98" s="132"/>
      <c r="AP98" s="132"/>
      <c r="AQ98" s="136" t="s">
        <v>88</v>
      </c>
      <c r="AR98" s="72"/>
      <c r="AS98" s="137">
        <f>ROUND(SUM(AS99:AS101),2)</f>
        <v>0</v>
      </c>
      <c r="AT98" s="138">
        <f>ROUND(SUM(AV98:AW98),2)</f>
        <v>0</v>
      </c>
      <c r="AU98" s="139">
        <f>ROUND(SUM(AU99:AU101),5)</f>
        <v>0</v>
      </c>
      <c r="AV98" s="138">
        <f>ROUND(AZ98*L29,2)</f>
        <v>0</v>
      </c>
      <c r="AW98" s="138">
        <f>ROUND(BA98*L30,2)</f>
        <v>0</v>
      </c>
      <c r="AX98" s="138">
        <f>ROUND(BB98*L29,2)</f>
        <v>0</v>
      </c>
      <c r="AY98" s="138">
        <f>ROUND(BC98*L30,2)</f>
        <v>0</v>
      </c>
      <c r="AZ98" s="138">
        <f>ROUND(SUM(AZ99:AZ101),2)</f>
        <v>0</v>
      </c>
      <c r="BA98" s="138">
        <f>ROUND(SUM(BA99:BA101),2)</f>
        <v>0</v>
      </c>
      <c r="BB98" s="138">
        <f>ROUND(SUM(BB99:BB101),2)</f>
        <v>0</v>
      </c>
      <c r="BC98" s="138">
        <f>ROUND(SUM(BC99:BC101),2)</f>
        <v>0</v>
      </c>
      <c r="BD98" s="140">
        <f>ROUND(SUM(BD99:BD101),2)</f>
        <v>0</v>
      </c>
      <c r="BE98" s="4"/>
      <c r="BS98" s="141" t="s">
        <v>75</v>
      </c>
      <c r="BT98" s="141" t="s">
        <v>93</v>
      </c>
      <c r="BU98" s="141" t="s">
        <v>77</v>
      </c>
      <c r="BV98" s="141" t="s">
        <v>78</v>
      </c>
      <c r="BW98" s="141" t="s">
        <v>97</v>
      </c>
      <c r="BX98" s="141" t="s">
        <v>89</v>
      </c>
      <c r="CL98" s="141" t="s">
        <v>1</v>
      </c>
    </row>
    <row r="99" s="4" customFormat="1" ht="23.25" customHeight="1">
      <c r="A99" s="142" t="s">
        <v>90</v>
      </c>
      <c r="B99" s="70"/>
      <c r="C99" s="132"/>
      <c r="D99" s="132"/>
      <c r="E99" s="132"/>
      <c r="F99" s="132"/>
      <c r="G99" s="133" t="s">
        <v>98</v>
      </c>
      <c r="H99" s="133"/>
      <c r="I99" s="133"/>
      <c r="J99" s="133"/>
      <c r="K99" s="133"/>
      <c r="L99" s="132"/>
      <c r="M99" s="133" t="s">
        <v>99</v>
      </c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5">
        <f>'SO-04.2.2.1 - Následná pé...'!J34</f>
        <v>0</v>
      </c>
      <c r="AH99" s="132"/>
      <c r="AI99" s="132"/>
      <c r="AJ99" s="132"/>
      <c r="AK99" s="132"/>
      <c r="AL99" s="132"/>
      <c r="AM99" s="132"/>
      <c r="AN99" s="135">
        <f>SUM(AG99,AT99)</f>
        <v>0</v>
      </c>
      <c r="AO99" s="132"/>
      <c r="AP99" s="132"/>
      <c r="AQ99" s="136" t="s">
        <v>88</v>
      </c>
      <c r="AR99" s="72"/>
      <c r="AS99" s="137">
        <v>0</v>
      </c>
      <c r="AT99" s="138">
        <f>ROUND(SUM(AV99:AW99),2)</f>
        <v>0</v>
      </c>
      <c r="AU99" s="139">
        <f>'SO-04.2.2.1 - Následná pé...'!P126</f>
        <v>0</v>
      </c>
      <c r="AV99" s="138">
        <f>'SO-04.2.2.1 - Následná pé...'!J37</f>
        <v>0</v>
      </c>
      <c r="AW99" s="138">
        <f>'SO-04.2.2.1 - Následná pé...'!J38</f>
        <v>0</v>
      </c>
      <c r="AX99" s="138">
        <f>'SO-04.2.2.1 - Následná pé...'!J39</f>
        <v>0</v>
      </c>
      <c r="AY99" s="138">
        <f>'SO-04.2.2.1 - Následná pé...'!J40</f>
        <v>0</v>
      </c>
      <c r="AZ99" s="138">
        <f>'SO-04.2.2.1 - Následná pé...'!F37</f>
        <v>0</v>
      </c>
      <c r="BA99" s="138">
        <f>'SO-04.2.2.1 - Následná pé...'!F38</f>
        <v>0</v>
      </c>
      <c r="BB99" s="138">
        <f>'SO-04.2.2.1 - Následná pé...'!F39</f>
        <v>0</v>
      </c>
      <c r="BC99" s="138">
        <f>'SO-04.2.2.1 - Následná pé...'!F40</f>
        <v>0</v>
      </c>
      <c r="BD99" s="140">
        <f>'SO-04.2.2.1 - Následná pé...'!F41</f>
        <v>0</v>
      </c>
      <c r="BE99" s="4"/>
      <c r="BT99" s="141" t="s">
        <v>100</v>
      </c>
      <c r="BV99" s="141" t="s">
        <v>78</v>
      </c>
      <c r="BW99" s="141" t="s">
        <v>101</v>
      </c>
      <c r="BX99" s="141" t="s">
        <v>97</v>
      </c>
      <c r="CL99" s="141" t="s">
        <v>1</v>
      </c>
    </row>
    <row r="100" s="4" customFormat="1" ht="23.25" customHeight="1">
      <c r="A100" s="142" t="s">
        <v>90</v>
      </c>
      <c r="B100" s="70"/>
      <c r="C100" s="132"/>
      <c r="D100" s="132"/>
      <c r="E100" s="132"/>
      <c r="F100" s="132"/>
      <c r="G100" s="133" t="s">
        <v>102</v>
      </c>
      <c r="H100" s="133"/>
      <c r="I100" s="133"/>
      <c r="J100" s="133"/>
      <c r="K100" s="133"/>
      <c r="L100" s="132"/>
      <c r="M100" s="133" t="s">
        <v>103</v>
      </c>
      <c r="N100" s="133"/>
      <c r="O100" s="133"/>
      <c r="P100" s="133"/>
      <c r="Q100" s="133"/>
      <c r="R100" s="133"/>
      <c r="S100" s="133"/>
      <c r="T100" s="133"/>
      <c r="U100" s="133"/>
      <c r="V100" s="133"/>
      <c r="W100" s="133"/>
      <c r="X100" s="133"/>
      <c r="Y100" s="133"/>
      <c r="Z100" s="133"/>
      <c r="AA100" s="133"/>
      <c r="AB100" s="133"/>
      <c r="AC100" s="133"/>
      <c r="AD100" s="133"/>
      <c r="AE100" s="133"/>
      <c r="AF100" s="133"/>
      <c r="AG100" s="135">
        <f>'SO-04.2.2.2 - Následná pé...'!J34</f>
        <v>0</v>
      </c>
      <c r="AH100" s="132"/>
      <c r="AI100" s="132"/>
      <c r="AJ100" s="132"/>
      <c r="AK100" s="132"/>
      <c r="AL100" s="132"/>
      <c r="AM100" s="132"/>
      <c r="AN100" s="135">
        <f>SUM(AG100,AT100)</f>
        <v>0</v>
      </c>
      <c r="AO100" s="132"/>
      <c r="AP100" s="132"/>
      <c r="AQ100" s="136" t="s">
        <v>88</v>
      </c>
      <c r="AR100" s="72"/>
      <c r="AS100" s="137">
        <v>0</v>
      </c>
      <c r="AT100" s="138">
        <f>ROUND(SUM(AV100:AW100),2)</f>
        <v>0</v>
      </c>
      <c r="AU100" s="139">
        <f>'SO-04.2.2.2 - Následná pé...'!P126</f>
        <v>0</v>
      </c>
      <c r="AV100" s="138">
        <f>'SO-04.2.2.2 - Následná pé...'!J37</f>
        <v>0</v>
      </c>
      <c r="AW100" s="138">
        <f>'SO-04.2.2.2 - Následná pé...'!J38</f>
        <v>0</v>
      </c>
      <c r="AX100" s="138">
        <f>'SO-04.2.2.2 - Následná pé...'!J39</f>
        <v>0</v>
      </c>
      <c r="AY100" s="138">
        <f>'SO-04.2.2.2 - Následná pé...'!J40</f>
        <v>0</v>
      </c>
      <c r="AZ100" s="138">
        <f>'SO-04.2.2.2 - Následná pé...'!F37</f>
        <v>0</v>
      </c>
      <c r="BA100" s="138">
        <f>'SO-04.2.2.2 - Následná pé...'!F38</f>
        <v>0</v>
      </c>
      <c r="BB100" s="138">
        <f>'SO-04.2.2.2 - Následná pé...'!F39</f>
        <v>0</v>
      </c>
      <c r="BC100" s="138">
        <f>'SO-04.2.2.2 - Následná pé...'!F40</f>
        <v>0</v>
      </c>
      <c r="BD100" s="140">
        <f>'SO-04.2.2.2 - Následná pé...'!F41</f>
        <v>0</v>
      </c>
      <c r="BE100" s="4"/>
      <c r="BT100" s="141" t="s">
        <v>100</v>
      </c>
      <c r="BV100" s="141" t="s">
        <v>78</v>
      </c>
      <c r="BW100" s="141" t="s">
        <v>104</v>
      </c>
      <c r="BX100" s="141" t="s">
        <v>97</v>
      </c>
      <c r="CL100" s="141" t="s">
        <v>1</v>
      </c>
    </row>
    <row r="101" s="4" customFormat="1" ht="23.25" customHeight="1">
      <c r="A101" s="142" t="s">
        <v>90</v>
      </c>
      <c r="B101" s="70"/>
      <c r="C101" s="132"/>
      <c r="D101" s="132"/>
      <c r="E101" s="132"/>
      <c r="F101" s="132"/>
      <c r="G101" s="133" t="s">
        <v>105</v>
      </c>
      <c r="H101" s="133"/>
      <c r="I101" s="133"/>
      <c r="J101" s="133"/>
      <c r="K101" s="133"/>
      <c r="L101" s="132"/>
      <c r="M101" s="133" t="s">
        <v>106</v>
      </c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5">
        <f>'SO-04.2.2.3 - Následná pé...'!J34</f>
        <v>0</v>
      </c>
      <c r="AH101" s="132"/>
      <c r="AI101" s="132"/>
      <c r="AJ101" s="132"/>
      <c r="AK101" s="132"/>
      <c r="AL101" s="132"/>
      <c r="AM101" s="132"/>
      <c r="AN101" s="135">
        <f>SUM(AG101,AT101)</f>
        <v>0</v>
      </c>
      <c r="AO101" s="132"/>
      <c r="AP101" s="132"/>
      <c r="AQ101" s="136" t="s">
        <v>88</v>
      </c>
      <c r="AR101" s="72"/>
      <c r="AS101" s="137">
        <v>0</v>
      </c>
      <c r="AT101" s="138">
        <f>ROUND(SUM(AV101:AW101),2)</f>
        <v>0</v>
      </c>
      <c r="AU101" s="139">
        <f>'SO-04.2.2.3 - Následná pé...'!P126</f>
        <v>0</v>
      </c>
      <c r="AV101" s="138">
        <f>'SO-04.2.2.3 - Následná pé...'!J37</f>
        <v>0</v>
      </c>
      <c r="AW101" s="138">
        <f>'SO-04.2.2.3 - Následná pé...'!J38</f>
        <v>0</v>
      </c>
      <c r="AX101" s="138">
        <f>'SO-04.2.2.3 - Následná pé...'!J39</f>
        <v>0</v>
      </c>
      <c r="AY101" s="138">
        <f>'SO-04.2.2.3 - Následná pé...'!J40</f>
        <v>0</v>
      </c>
      <c r="AZ101" s="138">
        <f>'SO-04.2.2.3 - Následná pé...'!F37</f>
        <v>0</v>
      </c>
      <c r="BA101" s="138">
        <f>'SO-04.2.2.3 - Následná pé...'!F38</f>
        <v>0</v>
      </c>
      <c r="BB101" s="138">
        <f>'SO-04.2.2.3 - Následná pé...'!F39</f>
        <v>0</v>
      </c>
      <c r="BC101" s="138">
        <f>'SO-04.2.2.3 - Následná pé...'!F40</f>
        <v>0</v>
      </c>
      <c r="BD101" s="140">
        <f>'SO-04.2.2.3 - Následná pé...'!F41</f>
        <v>0</v>
      </c>
      <c r="BE101" s="4"/>
      <c r="BT101" s="141" t="s">
        <v>100</v>
      </c>
      <c r="BV101" s="141" t="s">
        <v>78</v>
      </c>
      <c r="BW101" s="141" t="s">
        <v>107</v>
      </c>
      <c r="BX101" s="141" t="s">
        <v>97</v>
      </c>
      <c r="CL101" s="141" t="s">
        <v>1</v>
      </c>
    </row>
    <row r="102" s="7" customFormat="1" ht="24.75" customHeight="1">
      <c r="A102" s="142" t="s">
        <v>90</v>
      </c>
      <c r="B102" s="119"/>
      <c r="C102" s="120"/>
      <c r="D102" s="121" t="s">
        <v>108</v>
      </c>
      <c r="E102" s="121"/>
      <c r="F102" s="121"/>
      <c r="G102" s="121"/>
      <c r="H102" s="121"/>
      <c r="I102" s="122"/>
      <c r="J102" s="121" t="s">
        <v>109</v>
      </c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1"/>
      <c r="X102" s="121"/>
      <c r="Y102" s="121"/>
      <c r="Z102" s="121"/>
      <c r="AA102" s="121"/>
      <c r="AB102" s="121"/>
      <c r="AC102" s="121"/>
      <c r="AD102" s="121"/>
      <c r="AE102" s="121"/>
      <c r="AF102" s="121"/>
      <c r="AG102" s="124">
        <f>'VRN-SO-04.2 - LBK3'!J30</f>
        <v>0</v>
      </c>
      <c r="AH102" s="122"/>
      <c r="AI102" s="122"/>
      <c r="AJ102" s="122"/>
      <c r="AK102" s="122"/>
      <c r="AL102" s="122"/>
      <c r="AM102" s="122"/>
      <c r="AN102" s="124">
        <f>SUM(AG102,AT102)</f>
        <v>0</v>
      </c>
      <c r="AO102" s="122"/>
      <c r="AP102" s="122"/>
      <c r="AQ102" s="125" t="s">
        <v>82</v>
      </c>
      <c r="AR102" s="126"/>
      <c r="AS102" s="143">
        <v>0</v>
      </c>
      <c r="AT102" s="144">
        <f>ROUND(SUM(AV102:AW102),2)</f>
        <v>0</v>
      </c>
      <c r="AU102" s="145">
        <f>'VRN-SO-04.2 - LBK3'!P118</f>
        <v>0</v>
      </c>
      <c r="AV102" s="144">
        <f>'VRN-SO-04.2 - LBK3'!J33</f>
        <v>0</v>
      </c>
      <c r="AW102" s="144">
        <f>'VRN-SO-04.2 - LBK3'!J34</f>
        <v>0</v>
      </c>
      <c r="AX102" s="144">
        <f>'VRN-SO-04.2 - LBK3'!J35</f>
        <v>0</v>
      </c>
      <c r="AY102" s="144">
        <f>'VRN-SO-04.2 - LBK3'!J36</f>
        <v>0</v>
      </c>
      <c r="AZ102" s="144">
        <f>'VRN-SO-04.2 - LBK3'!F33</f>
        <v>0</v>
      </c>
      <c r="BA102" s="144">
        <f>'VRN-SO-04.2 - LBK3'!F34</f>
        <v>0</v>
      </c>
      <c r="BB102" s="144">
        <f>'VRN-SO-04.2 - LBK3'!F35</f>
        <v>0</v>
      </c>
      <c r="BC102" s="144">
        <f>'VRN-SO-04.2 - LBK3'!F36</f>
        <v>0</v>
      </c>
      <c r="BD102" s="146">
        <f>'VRN-SO-04.2 - LBK3'!F37</f>
        <v>0</v>
      </c>
      <c r="BE102" s="7"/>
      <c r="BT102" s="131" t="s">
        <v>83</v>
      </c>
      <c r="BV102" s="131" t="s">
        <v>78</v>
      </c>
      <c r="BW102" s="131" t="s">
        <v>110</v>
      </c>
      <c r="BX102" s="131" t="s">
        <v>5</v>
      </c>
      <c r="CL102" s="131" t="s">
        <v>1</v>
      </c>
      <c r="CM102" s="131" t="s">
        <v>85</v>
      </c>
    </row>
    <row r="103" s="2" customFormat="1" ht="30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cd5aeoMuxJnS1broaqfbs9mNkOujMZKcsDy2XeAaVVlAxiQQQjyp7rEl641e3KpTxCHsuWWVNZAKiUJLwVcXAQ==" hashValue="xQfsn98nZMqgeA0nfBDYHFCvW1yBOl3iWh2QirSoq7eSMipD+0XDzZnaHp0lvQ3TsV2QMZMuHImFGuFVfaTXAg==" algorithmName="SHA-512" password="CC35"/>
  <mergeCells count="70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L97:AF97"/>
    <mergeCell ref="AN97:AP97"/>
    <mergeCell ref="F97:J97"/>
    <mergeCell ref="AG97:AM97"/>
    <mergeCell ref="AG98:AM98"/>
    <mergeCell ref="AN98:AP98"/>
    <mergeCell ref="F98:J98"/>
    <mergeCell ref="L98:AF98"/>
    <mergeCell ref="AN99:AP99"/>
    <mergeCell ref="AG99:AM99"/>
    <mergeCell ref="G99:K99"/>
    <mergeCell ref="M99:AF99"/>
    <mergeCell ref="AN100:AP100"/>
    <mergeCell ref="AG100:AM100"/>
    <mergeCell ref="G100:K100"/>
    <mergeCell ref="M100:AF100"/>
    <mergeCell ref="AN101:AP101"/>
    <mergeCell ref="AG101:AM101"/>
    <mergeCell ref="G101:K101"/>
    <mergeCell ref="M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7" location="'SO-04.2.1 - Realizace LBK3'!C2" display="/"/>
    <hyperlink ref="A99" location="'SO-04.2.2.1 - Následná pé...'!C2" display="/"/>
    <hyperlink ref="A100" location="'SO-04.2.2.2 - Následná pé...'!C2" display="/"/>
    <hyperlink ref="A101" location="'SO-04.2.2.3 - Následná pé...'!C2" display="/"/>
    <hyperlink ref="A102" location="'VRN-SO-04.2 - LBK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85</v>
      </c>
    </row>
    <row r="4" s="1" customFormat="1" ht="24.96" customHeight="1">
      <c r="B4" s="20"/>
      <c r="D4" s="149" t="s">
        <v>111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LBK3 v k.ú. Hrušky u Brna</v>
      </c>
      <c r="F7" s="151"/>
      <c r="G7" s="151"/>
      <c r="H7" s="151"/>
      <c r="L7" s="20"/>
    </row>
    <row r="8">
      <c r="B8" s="20"/>
      <c r="D8" s="151" t="s">
        <v>112</v>
      </c>
      <c r="L8" s="20"/>
    </row>
    <row r="9" s="1" customFormat="1" ht="16.5" customHeight="1">
      <c r="B9" s="20"/>
      <c r="E9" s="152" t="s">
        <v>113</v>
      </c>
      <c r="F9" s="1"/>
      <c r="G9" s="1"/>
      <c r="H9" s="1"/>
      <c r="L9" s="20"/>
    </row>
    <row r="10" s="1" customFormat="1" ht="12" customHeight="1">
      <c r="B10" s="20"/>
      <c r="D10" s="151" t="s">
        <v>114</v>
      </c>
      <c r="L10" s="20"/>
    </row>
    <row r="11" s="2" customFormat="1" ht="16.5" customHeight="1">
      <c r="A11" s="38"/>
      <c r="B11" s="44"/>
      <c r="C11" s="38"/>
      <c r="D11" s="38"/>
      <c r="E11" s="153" t="s">
        <v>115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116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4" t="s">
        <v>117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9. 1. 2024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tr">
        <f>IF('Rekapitulace stavby'!AN16="","",'Rekapitulace stavby'!AN16)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tr">
        <f>IF('Rekapitulace stavby'!E17="","",'Rekapitulace stavby'!E17)</f>
        <v xml:space="preserve"> </v>
      </c>
      <c r="F25" s="38"/>
      <c r="G25" s="38"/>
      <c r="H25" s="38"/>
      <c r="I25" s="151" t="s">
        <v>27</v>
      </c>
      <c r="J25" s="141" t="str">
        <f>IF('Rekapitulace stavby'!AN17="","",'Rekapitulace stavby'!AN17)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33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34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36</v>
      </c>
      <c r="E34" s="38"/>
      <c r="F34" s="38"/>
      <c r="G34" s="38"/>
      <c r="H34" s="38"/>
      <c r="I34" s="38"/>
      <c r="J34" s="162">
        <f>ROUND(J128,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38</v>
      </c>
      <c r="G36" s="38"/>
      <c r="H36" s="38"/>
      <c r="I36" s="163" t="s">
        <v>37</v>
      </c>
      <c r="J36" s="163" t="s">
        <v>39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40</v>
      </c>
      <c r="E37" s="151" t="s">
        <v>41</v>
      </c>
      <c r="F37" s="164">
        <f>ROUND((SUM(BE128:BE258)),  2)</f>
        <v>0</v>
      </c>
      <c r="G37" s="38"/>
      <c r="H37" s="38"/>
      <c r="I37" s="165">
        <v>0.20999999999999999</v>
      </c>
      <c r="J37" s="164">
        <f>ROUND(((SUM(BE128:BE258))*I37),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ROUND((SUM(BF128:BF258)),  2)</f>
        <v>0</v>
      </c>
      <c r="G38" s="38"/>
      <c r="H38" s="38"/>
      <c r="I38" s="165">
        <v>0.12</v>
      </c>
      <c r="J38" s="164">
        <f>ROUND(((SUM(BF128:BF258))*I38),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ROUND((SUM(BG128:BG258)),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44</v>
      </c>
      <c r="F40" s="164">
        <f>ROUND((SUM(BH128:BH258)),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45</v>
      </c>
      <c r="F41" s="164">
        <f>ROUND((SUM(BI128:BI258)),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46</v>
      </c>
      <c r="E43" s="168"/>
      <c r="F43" s="168"/>
      <c r="G43" s="169" t="s">
        <v>47</v>
      </c>
      <c r="H43" s="170" t="s">
        <v>48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LBK3 v k.ú. Hrušky u Brna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113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114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115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SO-04.2.1 - Realizace LBK3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Hrušky u Brna</v>
      </c>
      <c r="G93" s="40"/>
      <c r="H93" s="40"/>
      <c r="I93" s="32" t="s">
        <v>22</v>
      </c>
      <c r="J93" s="79" t="str">
        <f>IF(J16="","",J16)</f>
        <v>9. 1. 2024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>Státní pozemkový úřad, pobočka Vyškov</v>
      </c>
      <c r="G95" s="40"/>
      <c r="H95" s="40"/>
      <c r="I95" s="32" t="s">
        <v>30</v>
      </c>
      <c r="J95" s="36" t="str">
        <f>E25</f>
        <v xml:space="preserve">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33</v>
      </c>
      <c r="J96" s="36" t="str">
        <f>E28</f>
        <v>VZD INVEST, s.r.o.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119</v>
      </c>
      <c r="D98" s="187"/>
      <c r="E98" s="187"/>
      <c r="F98" s="187"/>
      <c r="G98" s="187"/>
      <c r="H98" s="187"/>
      <c r="I98" s="187"/>
      <c r="J98" s="188" t="s">
        <v>120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121</v>
      </c>
      <c r="D100" s="40"/>
      <c r="E100" s="40"/>
      <c r="F100" s="40"/>
      <c r="G100" s="40"/>
      <c r="H100" s="40"/>
      <c r="I100" s="40"/>
      <c r="J100" s="110">
        <f>J128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122</v>
      </c>
    </row>
    <row r="101" s="9" customFormat="1" ht="24.96" customHeight="1">
      <c r="A101" s="9"/>
      <c r="B101" s="190"/>
      <c r="C101" s="191"/>
      <c r="D101" s="192" t="s">
        <v>123</v>
      </c>
      <c r="E101" s="193"/>
      <c r="F101" s="193"/>
      <c r="G101" s="193"/>
      <c r="H101" s="193"/>
      <c r="I101" s="193"/>
      <c r="J101" s="194">
        <f>J129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124</v>
      </c>
      <c r="E102" s="193"/>
      <c r="F102" s="193"/>
      <c r="G102" s="193"/>
      <c r="H102" s="193"/>
      <c r="I102" s="193"/>
      <c r="J102" s="194">
        <f>J213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125</v>
      </c>
      <c r="E103" s="193"/>
      <c r="F103" s="193"/>
      <c r="G103" s="193"/>
      <c r="H103" s="193"/>
      <c r="I103" s="193"/>
      <c r="J103" s="194">
        <f>J218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6"/>
      <c r="C104" s="132"/>
      <c r="D104" s="197" t="s">
        <v>126</v>
      </c>
      <c r="E104" s="198"/>
      <c r="F104" s="198"/>
      <c r="G104" s="198"/>
      <c r="H104" s="198"/>
      <c r="I104" s="198"/>
      <c r="J104" s="199">
        <f>J255</f>
        <v>0</v>
      </c>
      <c r="K104" s="132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LBK3 v k.ú. Hrušky u Brna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112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1" customFormat="1" ht="16.5" customHeight="1">
      <c r="B116" s="21"/>
      <c r="C116" s="22"/>
      <c r="D116" s="22"/>
      <c r="E116" s="184" t="s">
        <v>113</v>
      </c>
      <c r="F116" s="22"/>
      <c r="G116" s="22"/>
      <c r="H116" s="22"/>
      <c r="I116" s="22"/>
      <c r="J116" s="22"/>
      <c r="K116" s="22"/>
      <c r="L116" s="20"/>
    </row>
    <row r="117" s="1" customFormat="1" ht="12" customHeight="1">
      <c r="B117" s="21"/>
      <c r="C117" s="32" t="s">
        <v>114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5" t="s">
        <v>115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E13</f>
        <v>SO-04.2.1 - Realizace LBK3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F16</f>
        <v>Hrušky u Brna</v>
      </c>
      <c r="G122" s="40"/>
      <c r="H122" s="40"/>
      <c r="I122" s="32" t="s">
        <v>22</v>
      </c>
      <c r="J122" s="79" t="str">
        <f>IF(J16="","",J16)</f>
        <v>9. 1. 2024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E19</f>
        <v>Státní pozemkový úřad, pobočka Vyškov</v>
      </c>
      <c r="G124" s="40"/>
      <c r="H124" s="40"/>
      <c r="I124" s="32" t="s">
        <v>30</v>
      </c>
      <c r="J124" s="36" t="str">
        <f>E25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IF(E22="","",E22)</f>
        <v>Vyplň údaj</v>
      </c>
      <c r="G125" s="40"/>
      <c r="H125" s="40"/>
      <c r="I125" s="32" t="s">
        <v>33</v>
      </c>
      <c r="J125" s="36" t="str">
        <f>E28</f>
        <v>VZD INVEST,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1"/>
      <c r="B127" s="202"/>
      <c r="C127" s="203" t="s">
        <v>128</v>
      </c>
      <c r="D127" s="204" t="s">
        <v>61</v>
      </c>
      <c r="E127" s="204" t="s">
        <v>57</v>
      </c>
      <c r="F127" s="204" t="s">
        <v>58</v>
      </c>
      <c r="G127" s="204" t="s">
        <v>129</v>
      </c>
      <c r="H127" s="204" t="s">
        <v>130</v>
      </c>
      <c r="I127" s="204" t="s">
        <v>131</v>
      </c>
      <c r="J127" s="204" t="s">
        <v>120</v>
      </c>
      <c r="K127" s="205" t="s">
        <v>132</v>
      </c>
      <c r="L127" s="206"/>
      <c r="M127" s="100" t="s">
        <v>1</v>
      </c>
      <c r="N127" s="101" t="s">
        <v>40</v>
      </c>
      <c r="O127" s="101" t="s">
        <v>133</v>
      </c>
      <c r="P127" s="101" t="s">
        <v>134</v>
      </c>
      <c r="Q127" s="101" t="s">
        <v>135</v>
      </c>
      <c r="R127" s="101" t="s">
        <v>136</v>
      </c>
      <c r="S127" s="101" t="s">
        <v>137</v>
      </c>
      <c r="T127" s="102" t="s">
        <v>138</v>
      </c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</row>
    <row r="128" s="2" customFormat="1" ht="22.8" customHeight="1">
      <c r="A128" s="38"/>
      <c r="B128" s="39"/>
      <c r="C128" s="107" t="s">
        <v>139</v>
      </c>
      <c r="D128" s="40"/>
      <c r="E128" s="40"/>
      <c r="F128" s="40"/>
      <c r="G128" s="40"/>
      <c r="H128" s="40"/>
      <c r="I128" s="40"/>
      <c r="J128" s="207">
        <f>BK128</f>
        <v>0</v>
      </c>
      <c r="K128" s="40"/>
      <c r="L128" s="44"/>
      <c r="M128" s="103"/>
      <c r="N128" s="208"/>
      <c r="O128" s="104"/>
      <c r="P128" s="209">
        <f>P129+P213+P218</f>
        <v>0</v>
      </c>
      <c r="Q128" s="104"/>
      <c r="R128" s="209">
        <f>R129+R213+R218</f>
        <v>125.67736400000003</v>
      </c>
      <c r="S128" s="104"/>
      <c r="T128" s="210">
        <f>T129+T213+T218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75</v>
      </c>
      <c r="AU128" s="17" t="s">
        <v>122</v>
      </c>
      <c r="BK128" s="211">
        <f>BK129+BK213+BK218</f>
        <v>0</v>
      </c>
    </row>
    <row r="129" s="12" customFormat="1" ht="25.92" customHeight="1">
      <c r="A129" s="12"/>
      <c r="B129" s="212"/>
      <c r="C129" s="213"/>
      <c r="D129" s="214" t="s">
        <v>75</v>
      </c>
      <c r="E129" s="215" t="s">
        <v>83</v>
      </c>
      <c r="F129" s="215" t="s">
        <v>140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SUM(P130:P212)</f>
        <v>0</v>
      </c>
      <c r="Q129" s="220"/>
      <c r="R129" s="221">
        <f>SUM(R130:R212)</f>
        <v>95.834544000000022</v>
      </c>
      <c r="S129" s="220"/>
      <c r="T129" s="222">
        <f>SUM(T130:T212)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83</v>
      </c>
      <c r="AT129" s="224" t="s">
        <v>75</v>
      </c>
      <c r="AU129" s="224" t="s">
        <v>76</v>
      </c>
      <c r="AY129" s="223" t="s">
        <v>141</v>
      </c>
      <c r="BK129" s="225">
        <f>SUM(BK130:BK212)</f>
        <v>0</v>
      </c>
    </row>
    <row r="130" s="2" customFormat="1" ht="24.15" customHeight="1">
      <c r="A130" s="38"/>
      <c r="B130" s="39"/>
      <c r="C130" s="226" t="s">
        <v>83</v>
      </c>
      <c r="D130" s="226" t="s">
        <v>142</v>
      </c>
      <c r="E130" s="227" t="s">
        <v>143</v>
      </c>
      <c r="F130" s="228" t="s">
        <v>144</v>
      </c>
      <c r="G130" s="229" t="s">
        <v>145</v>
      </c>
      <c r="H130" s="230">
        <v>1947</v>
      </c>
      <c r="I130" s="231"/>
      <c r="J130" s="232">
        <f>ROUND(I130*H130,2)</f>
        <v>0</v>
      </c>
      <c r="K130" s="228" t="s">
        <v>146</v>
      </c>
      <c r="L130" s="44"/>
      <c r="M130" s="233" t="s">
        <v>1</v>
      </c>
      <c r="N130" s="234" t="s">
        <v>41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147</v>
      </c>
      <c r="AT130" s="237" t="s">
        <v>142</v>
      </c>
      <c r="AU130" s="237" t="s">
        <v>83</v>
      </c>
      <c r="AY130" s="17" t="s">
        <v>141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147</v>
      </c>
      <c r="BM130" s="237" t="s">
        <v>148</v>
      </c>
    </row>
    <row r="131" s="2" customFormat="1">
      <c r="A131" s="38"/>
      <c r="B131" s="39"/>
      <c r="C131" s="40"/>
      <c r="D131" s="239" t="s">
        <v>149</v>
      </c>
      <c r="E131" s="40"/>
      <c r="F131" s="240" t="s">
        <v>150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83</v>
      </c>
    </row>
    <row r="132" s="2" customFormat="1">
      <c r="A132" s="38"/>
      <c r="B132" s="39"/>
      <c r="C132" s="40"/>
      <c r="D132" s="244" t="s">
        <v>151</v>
      </c>
      <c r="E132" s="40"/>
      <c r="F132" s="245" t="s">
        <v>152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151</v>
      </c>
      <c r="AU132" s="17" t="s">
        <v>83</v>
      </c>
    </row>
    <row r="133" s="2" customFormat="1" ht="24.15" customHeight="1">
      <c r="A133" s="38"/>
      <c r="B133" s="39"/>
      <c r="C133" s="226" t="s">
        <v>85</v>
      </c>
      <c r="D133" s="226" t="s">
        <v>142</v>
      </c>
      <c r="E133" s="227" t="s">
        <v>153</v>
      </c>
      <c r="F133" s="228" t="s">
        <v>154</v>
      </c>
      <c r="G133" s="229" t="s">
        <v>145</v>
      </c>
      <c r="H133" s="230">
        <v>8048</v>
      </c>
      <c r="I133" s="231"/>
      <c r="J133" s="232">
        <f>ROUND(I133*H133,2)</f>
        <v>0</v>
      </c>
      <c r="K133" s="228" t="s">
        <v>146</v>
      </c>
      <c r="L133" s="44"/>
      <c r="M133" s="233" t="s">
        <v>1</v>
      </c>
      <c r="N133" s="234" t="s">
        <v>41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100</v>
      </c>
      <c r="AT133" s="237" t="s">
        <v>142</v>
      </c>
      <c r="AU133" s="237" t="s">
        <v>83</v>
      </c>
      <c r="AY133" s="17" t="s">
        <v>141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100</v>
      </c>
      <c r="BM133" s="237" t="s">
        <v>155</v>
      </c>
    </row>
    <row r="134" s="2" customFormat="1">
      <c r="A134" s="38"/>
      <c r="B134" s="39"/>
      <c r="C134" s="40"/>
      <c r="D134" s="239" t="s">
        <v>149</v>
      </c>
      <c r="E134" s="40"/>
      <c r="F134" s="240" t="s">
        <v>156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83</v>
      </c>
    </row>
    <row r="135" s="2" customFormat="1">
      <c r="A135" s="38"/>
      <c r="B135" s="39"/>
      <c r="C135" s="40"/>
      <c r="D135" s="244" t="s">
        <v>151</v>
      </c>
      <c r="E135" s="40"/>
      <c r="F135" s="245" t="s">
        <v>157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151</v>
      </c>
      <c r="AU135" s="17" t="s">
        <v>83</v>
      </c>
    </row>
    <row r="136" s="13" customFormat="1">
      <c r="A136" s="13"/>
      <c r="B136" s="246"/>
      <c r="C136" s="247"/>
      <c r="D136" s="239" t="s">
        <v>158</v>
      </c>
      <c r="E136" s="248" t="s">
        <v>1</v>
      </c>
      <c r="F136" s="249" t="s">
        <v>159</v>
      </c>
      <c r="G136" s="247"/>
      <c r="H136" s="250">
        <v>8048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158</v>
      </c>
      <c r="AU136" s="256" t="s">
        <v>83</v>
      </c>
      <c r="AV136" s="13" t="s">
        <v>85</v>
      </c>
      <c r="AW136" s="13" t="s">
        <v>32</v>
      </c>
      <c r="AX136" s="13" t="s">
        <v>76</v>
      </c>
      <c r="AY136" s="256" t="s">
        <v>141</v>
      </c>
    </row>
    <row r="137" s="14" customFormat="1">
      <c r="A137" s="14"/>
      <c r="B137" s="257"/>
      <c r="C137" s="258"/>
      <c r="D137" s="239" t="s">
        <v>158</v>
      </c>
      <c r="E137" s="259" t="s">
        <v>1</v>
      </c>
      <c r="F137" s="260" t="s">
        <v>160</v>
      </c>
      <c r="G137" s="258"/>
      <c r="H137" s="261">
        <v>8048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158</v>
      </c>
      <c r="AU137" s="267" t="s">
        <v>83</v>
      </c>
      <c r="AV137" s="14" t="s">
        <v>93</v>
      </c>
      <c r="AW137" s="14" t="s">
        <v>32</v>
      </c>
      <c r="AX137" s="14" t="s">
        <v>76</v>
      </c>
      <c r="AY137" s="267" t="s">
        <v>141</v>
      </c>
    </row>
    <row r="138" s="15" customFormat="1">
      <c r="A138" s="15"/>
      <c r="B138" s="268"/>
      <c r="C138" s="269"/>
      <c r="D138" s="239" t="s">
        <v>158</v>
      </c>
      <c r="E138" s="270" t="s">
        <v>1</v>
      </c>
      <c r="F138" s="271" t="s">
        <v>161</v>
      </c>
      <c r="G138" s="269"/>
      <c r="H138" s="272">
        <v>8048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8" t="s">
        <v>158</v>
      </c>
      <c r="AU138" s="278" t="s">
        <v>83</v>
      </c>
      <c r="AV138" s="15" t="s">
        <v>100</v>
      </c>
      <c r="AW138" s="15" t="s">
        <v>32</v>
      </c>
      <c r="AX138" s="15" t="s">
        <v>83</v>
      </c>
      <c r="AY138" s="278" t="s">
        <v>141</v>
      </c>
    </row>
    <row r="139" s="2" customFormat="1" ht="16.5" customHeight="1">
      <c r="A139" s="38"/>
      <c r="B139" s="39"/>
      <c r="C139" s="279" t="s">
        <v>93</v>
      </c>
      <c r="D139" s="279" t="s">
        <v>162</v>
      </c>
      <c r="E139" s="280" t="s">
        <v>163</v>
      </c>
      <c r="F139" s="281" t="s">
        <v>164</v>
      </c>
      <c r="G139" s="282" t="s">
        <v>165</v>
      </c>
      <c r="H139" s="283">
        <v>24.143999999999998</v>
      </c>
      <c r="I139" s="284"/>
      <c r="J139" s="285">
        <f>ROUND(I139*H139,2)</f>
        <v>0</v>
      </c>
      <c r="K139" s="281" t="s">
        <v>146</v>
      </c>
      <c r="L139" s="286"/>
      <c r="M139" s="287" t="s">
        <v>1</v>
      </c>
      <c r="N139" s="288" t="s">
        <v>41</v>
      </c>
      <c r="O139" s="91"/>
      <c r="P139" s="235">
        <f>O139*H139</f>
        <v>0</v>
      </c>
      <c r="Q139" s="235">
        <v>0.001</v>
      </c>
      <c r="R139" s="235">
        <f>Q139*H139</f>
        <v>0.024143999999999999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166</v>
      </c>
      <c r="AT139" s="237" t="s">
        <v>162</v>
      </c>
      <c r="AU139" s="237" t="s">
        <v>83</v>
      </c>
      <c r="AY139" s="17" t="s">
        <v>141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100</v>
      </c>
      <c r="BM139" s="237" t="s">
        <v>167</v>
      </c>
    </row>
    <row r="140" s="2" customFormat="1">
      <c r="A140" s="38"/>
      <c r="B140" s="39"/>
      <c r="C140" s="40"/>
      <c r="D140" s="239" t="s">
        <v>149</v>
      </c>
      <c r="E140" s="40"/>
      <c r="F140" s="240" t="s">
        <v>164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83</v>
      </c>
    </row>
    <row r="141" s="13" customFormat="1">
      <c r="A141" s="13"/>
      <c r="B141" s="246"/>
      <c r="C141" s="247"/>
      <c r="D141" s="239" t="s">
        <v>158</v>
      </c>
      <c r="E141" s="247"/>
      <c r="F141" s="249" t="s">
        <v>168</v>
      </c>
      <c r="G141" s="247"/>
      <c r="H141" s="250">
        <v>24.143999999999998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158</v>
      </c>
      <c r="AU141" s="256" t="s">
        <v>83</v>
      </c>
      <c r="AV141" s="13" t="s">
        <v>85</v>
      </c>
      <c r="AW141" s="13" t="s">
        <v>4</v>
      </c>
      <c r="AX141" s="13" t="s">
        <v>83</v>
      </c>
      <c r="AY141" s="256" t="s">
        <v>141</v>
      </c>
    </row>
    <row r="142" s="2" customFormat="1" ht="33" customHeight="1">
      <c r="A142" s="38"/>
      <c r="B142" s="39"/>
      <c r="C142" s="226" t="s">
        <v>100</v>
      </c>
      <c r="D142" s="226" t="s">
        <v>142</v>
      </c>
      <c r="E142" s="227" t="s">
        <v>169</v>
      </c>
      <c r="F142" s="228" t="s">
        <v>170</v>
      </c>
      <c r="G142" s="229" t="s">
        <v>171</v>
      </c>
      <c r="H142" s="230">
        <v>1102</v>
      </c>
      <c r="I142" s="231"/>
      <c r="J142" s="232">
        <f>ROUND(I142*H142,2)</f>
        <v>0</v>
      </c>
      <c r="K142" s="228" t="s">
        <v>146</v>
      </c>
      <c r="L142" s="44"/>
      <c r="M142" s="233" t="s">
        <v>1</v>
      </c>
      <c r="N142" s="234" t="s">
        <v>41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100</v>
      </c>
      <c r="AT142" s="237" t="s">
        <v>142</v>
      </c>
      <c r="AU142" s="237" t="s">
        <v>83</v>
      </c>
      <c r="AY142" s="17" t="s">
        <v>141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100</v>
      </c>
      <c r="BM142" s="237" t="s">
        <v>172</v>
      </c>
    </row>
    <row r="143" s="2" customFormat="1">
      <c r="A143" s="38"/>
      <c r="B143" s="39"/>
      <c r="C143" s="40"/>
      <c r="D143" s="239" t="s">
        <v>149</v>
      </c>
      <c r="E143" s="40"/>
      <c r="F143" s="240" t="s">
        <v>173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149</v>
      </c>
      <c r="AU143" s="17" t="s">
        <v>83</v>
      </c>
    </row>
    <row r="144" s="2" customFormat="1">
      <c r="A144" s="38"/>
      <c r="B144" s="39"/>
      <c r="C144" s="40"/>
      <c r="D144" s="244" t="s">
        <v>151</v>
      </c>
      <c r="E144" s="40"/>
      <c r="F144" s="245" t="s">
        <v>174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151</v>
      </c>
      <c r="AU144" s="17" t="s">
        <v>83</v>
      </c>
    </row>
    <row r="145" s="2" customFormat="1" ht="33" customHeight="1">
      <c r="A145" s="38"/>
      <c r="B145" s="39"/>
      <c r="C145" s="226" t="s">
        <v>175</v>
      </c>
      <c r="D145" s="226" t="s">
        <v>142</v>
      </c>
      <c r="E145" s="227" t="s">
        <v>176</v>
      </c>
      <c r="F145" s="228" t="s">
        <v>177</v>
      </c>
      <c r="G145" s="229" t="s">
        <v>171</v>
      </c>
      <c r="H145" s="230">
        <v>3262</v>
      </c>
      <c r="I145" s="231"/>
      <c r="J145" s="232">
        <f>ROUND(I145*H145,2)</f>
        <v>0</v>
      </c>
      <c r="K145" s="228" t="s">
        <v>146</v>
      </c>
      <c r="L145" s="44"/>
      <c r="M145" s="233" t="s">
        <v>1</v>
      </c>
      <c r="N145" s="234" t="s">
        <v>41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100</v>
      </c>
      <c r="AT145" s="237" t="s">
        <v>142</v>
      </c>
      <c r="AU145" s="237" t="s">
        <v>83</v>
      </c>
      <c r="AY145" s="17" t="s">
        <v>141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100</v>
      </c>
      <c r="BM145" s="237" t="s">
        <v>178</v>
      </c>
    </row>
    <row r="146" s="2" customFormat="1">
      <c r="A146" s="38"/>
      <c r="B146" s="39"/>
      <c r="C146" s="40"/>
      <c r="D146" s="239" t="s">
        <v>149</v>
      </c>
      <c r="E146" s="40"/>
      <c r="F146" s="240" t="s">
        <v>179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149</v>
      </c>
      <c r="AU146" s="17" t="s">
        <v>83</v>
      </c>
    </row>
    <row r="147" s="2" customFormat="1">
      <c r="A147" s="38"/>
      <c r="B147" s="39"/>
      <c r="C147" s="40"/>
      <c r="D147" s="244" t="s">
        <v>151</v>
      </c>
      <c r="E147" s="40"/>
      <c r="F147" s="245" t="s">
        <v>180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151</v>
      </c>
      <c r="AU147" s="17" t="s">
        <v>83</v>
      </c>
    </row>
    <row r="148" s="2" customFormat="1" ht="33" customHeight="1">
      <c r="A148" s="38"/>
      <c r="B148" s="39"/>
      <c r="C148" s="226" t="s">
        <v>181</v>
      </c>
      <c r="D148" s="226" t="s">
        <v>142</v>
      </c>
      <c r="E148" s="227" t="s">
        <v>182</v>
      </c>
      <c r="F148" s="228" t="s">
        <v>183</v>
      </c>
      <c r="G148" s="229" t="s">
        <v>171</v>
      </c>
      <c r="H148" s="230">
        <v>4</v>
      </c>
      <c r="I148" s="231"/>
      <c r="J148" s="232">
        <f>ROUND(I148*H148,2)</f>
        <v>0</v>
      </c>
      <c r="K148" s="228" t="s">
        <v>146</v>
      </c>
      <c r="L148" s="44"/>
      <c r="M148" s="233" t="s">
        <v>1</v>
      </c>
      <c r="N148" s="234" t="s">
        <v>41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100</v>
      </c>
      <c r="AT148" s="237" t="s">
        <v>142</v>
      </c>
      <c r="AU148" s="237" t="s">
        <v>83</v>
      </c>
      <c r="AY148" s="17" t="s">
        <v>141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100</v>
      </c>
      <c r="BM148" s="237" t="s">
        <v>184</v>
      </c>
    </row>
    <row r="149" s="2" customFormat="1">
      <c r="A149" s="38"/>
      <c r="B149" s="39"/>
      <c r="C149" s="40"/>
      <c r="D149" s="239" t="s">
        <v>149</v>
      </c>
      <c r="E149" s="40"/>
      <c r="F149" s="240" t="s">
        <v>185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149</v>
      </c>
      <c r="AU149" s="17" t="s">
        <v>83</v>
      </c>
    </row>
    <row r="150" s="2" customFormat="1">
      <c r="A150" s="38"/>
      <c r="B150" s="39"/>
      <c r="C150" s="40"/>
      <c r="D150" s="244" t="s">
        <v>151</v>
      </c>
      <c r="E150" s="40"/>
      <c r="F150" s="245" t="s">
        <v>186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151</v>
      </c>
      <c r="AU150" s="17" t="s">
        <v>83</v>
      </c>
    </row>
    <row r="151" s="2" customFormat="1" ht="24.15" customHeight="1">
      <c r="A151" s="38"/>
      <c r="B151" s="39"/>
      <c r="C151" s="226" t="s">
        <v>187</v>
      </c>
      <c r="D151" s="226" t="s">
        <v>142</v>
      </c>
      <c r="E151" s="227" t="s">
        <v>188</v>
      </c>
      <c r="F151" s="228" t="s">
        <v>189</v>
      </c>
      <c r="G151" s="229" t="s">
        <v>145</v>
      </c>
      <c r="H151" s="230">
        <v>9154</v>
      </c>
      <c r="I151" s="231"/>
      <c r="J151" s="232">
        <f>ROUND(I151*H151,2)</f>
        <v>0</v>
      </c>
      <c r="K151" s="228" t="s">
        <v>146</v>
      </c>
      <c r="L151" s="44"/>
      <c r="M151" s="233" t="s">
        <v>1</v>
      </c>
      <c r="N151" s="234" t="s">
        <v>41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100</v>
      </c>
      <c r="AT151" s="237" t="s">
        <v>142</v>
      </c>
      <c r="AU151" s="237" t="s">
        <v>83</v>
      </c>
      <c r="AY151" s="17" t="s">
        <v>141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100</v>
      </c>
      <c r="BM151" s="237" t="s">
        <v>190</v>
      </c>
    </row>
    <row r="152" s="2" customFormat="1">
      <c r="A152" s="38"/>
      <c r="B152" s="39"/>
      <c r="C152" s="40"/>
      <c r="D152" s="239" t="s">
        <v>149</v>
      </c>
      <c r="E152" s="40"/>
      <c r="F152" s="240" t="s">
        <v>191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149</v>
      </c>
      <c r="AU152" s="17" t="s">
        <v>83</v>
      </c>
    </row>
    <row r="153" s="2" customFormat="1">
      <c r="A153" s="38"/>
      <c r="B153" s="39"/>
      <c r="C153" s="40"/>
      <c r="D153" s="244" t="s">
        <v>151</v>
      </c>
      <c r="E153" s="40"/>
      <c r="F153" s="245" t="s">
        <v>192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151</v>
      </c>
      <c r="AU153" s="17" t="s">
        <v>83</v>
      </c>
    </row>
    <row r="154" s="2" customFormat="1" ht="21.75" customHeight="1">
      <c r="A154" s="38"/>
      <c r="B154" s="39"/>
      <c r="C154" s="226" t="s">
        <v>166</v>
      </c>
      <c r="D154" s="226" t="s">
        <v>142</v>
      </c>
      <c r="E154" s="227" t="s">
        <v>193</v>
      </c>
      <c r="F154" s="228" t="s">
        <v>194</v>
      </c>
      <c r="G154" s="229" t="s">
        <v>145</v>
      </c>
      <c r="H154" s="230">
        <v>9154</v>
      </c>
      <c r="I154" s="231"/>
      <c r="J154" s="232">
        <f>ROUND(I154*H154,2)</f>
        <v>0</v>
      </c>
      <c r="K154" s="228" t="s">
        <v>146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100</v>
      </c>
      <c r="AT154" s="237" t="s">
        <v>142</v>
      </c>
      <c r="AU154" s="237" t="s">
        <v>83</v>
      </c>
      <c r="AY154" s="17" t="s">
        <v>141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100</v>
      </c>
      <c r="BM154" s="237" t="s">
        <v>195</v>
      </c>
    </row>
    <row r="155" s="2" customFormat="1">
      <c r="A155" s="38"/>
      <c r="B155" s="39"/>
      <c r="C155" s="40"/>
      <c r="D155" s="239" t="s">
        <v>149</v>
      </c>
      <c r="E155" s="40"/>
      <c r="F155" s="240" t="s">
        <v>196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83</v>
      </c>
    </row>
    <row r="156" s="2" customFormat="1">
      <c r="A156" s="38"/>
      <c r="B156" s="39"/>
      <c r="C156" s="40"/>
      <c r="D156" s="244" t="s">
        <v>151</v>
      </c>
      <c r="E156" s="40"/>
      <c r="F156" s="245" t="s">
        <v>197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151</v>
      </c>
      <c r="AU156" s="17" t="s">
        <v>83</v>
      </c>
    </row>
    <row r="157" s="2" customFormat="1" ht="21.75" customHeight="1">
      <c r="A157" s="38"/>
      <c r="B157" s="39"/>
      <c r="C157" s="226" t="s">
        <v>198</v>
      </c>
      <c r="D157" s="226" t="s">
        <v>142</v>
      </c>
      <c r="E157" s="227" t="s">
        <v>199</v>
      </c>
      <c r="F157" s="228" t="s">
        <v>200</v>
      </c>
      <c r="G157" s="229" t="s">
        <v>145</v>
      </c>
      <c r="H157" s="230">
        <v>9154</v>
      </c>
      <c r="I157" s="231"/>
      <c r="J157" s="232">
        <f>ROUND(I157*H157,2)</f>
        <v>0</v>
      </c>
      <c r="K157" s="228" t="s">
        <v>146</v>
      </c>
      <c r="L157" s="44"/>
      <c r="M157" s="233" t="s">
        <v>1</v>
      </c>
      <c r="N157" s="234" t="s">
        <v>41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100</v>
      </c>
      <c r="AT157" s="237" t="s">
        <v>142</v>
      </c>
      <c r="AU157" s="237" t="s">
        <v>83</v>
      </c>
      <c r="AY157" s="17" t="s">
        <v>141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100</v>
      </c>
      <c r="BM157" s="237" t="s">
        <v>201</v>
      </c>
    </row>
    <row r="158" s="2" customFormat="1">
      <c r="A158" s="38"/>
      <c r="B158" s="39"/>
      <c r="C158" s="40"/>
      <c r="D158" s="239" t="s">
        <v>149</v>
      </c>
      <c r="E158" s="40"/>
      <c r="F158" s="240" t="s">
        <v>202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149</v>
      </c>
      <c r="AU158" s="17" t="s">
        <v>83</v>
      </c>
    </row>
    <row r="159" s="2" customFormat="1">
      <c r="A159" s="38"/>
      <c r="B159" s="39"/>
      <c r="C159" s="40"/>
      <c r="D159" s="244" t="s">
        <v>151</v>
      </c>
      <c r="E159" s="40"/>
      <c r="F159" s="245" t="s">
        <v>203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151</v>
      </c>
      <c r="AU159" s="17" t="s">
        <v>83</v>
      </c>
    </row>
    <row r="160" s="2" customFormat="1" ht="24.15" customHeight="1">
      <c r="A160" s="38"/>
      <c r="B160" s="39"/>
      <c r="C160" s="226" t="s">
        <v>204</v>
      </c>
      <c r="D160" s="226" t="s">
        <v>142</v>
      </c>
      <c r="E160" s="227" t="s">
        <v>205</v>
      </c>
      <c r="F160" s="228" t="s">
        <v>206</v>
      </c>
      <c r="G160" s="229" t="s">
        <v>171</v>
      </c>
      <c r="H160" s="230">
        <v>1102</v>
      </c>
      <c r="I160" s="231"/>
      <c r="J160" s="232">
        <f>ROUND(I160*H160,2)</f>
        <v>0</v>
      </c>
      <c r="K160" s="228" t="s">
        <v>146</v>
      </c>
      <c r="L160" s="44"/>
      <c r="M160" s="233" t="s">
        <v>1</v>
      </c>
      <c r="N160" s="234" t="s">
        <v>41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100</v>
      </c>
      <c r="AT160" s="237" t="s">
        <v>142</v>
      </c>
      <c r="AU160" s="237" t="s">
        <v>83</v>
      </c>
      <c r="AY160" s="17" t="s">
        <v>141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100</v>
      </c>
      <c r="BM160" s="237" t="s">
        <v>207</v>
      </c>
    </row>
    <row r="161" s="2" customFormat="1">
      <c r="A161" s="38"/>
      <c r="B161" s="39"/>
      <c r="C161" s="40"/>
      <c r="D161" s="239" t="s">
        <v>149</v>
      </c>
      <c r="E161" s="40"/>
      <c r="F161" s="240" t="s">
        <v>208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149</v>
      </c>
      <c r="AU161" s="17" t="s">
        <v>83</v>
      </c>
    </row>
    <row r="162" s="2" customFormat="1">
      <c r="A162" s="38"/>
      <c r="B162" s="39"/>
      <c r="C162" s="40"/>
      <c r="D162" s="244" t="s">
        <v>151</v>
      </c>
      <c r="E162" s="40"/>
      <c r="F162" s="245" t="s">
        <v>209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151</v>
      </c>
      <c r="AU162" s="17" t="s">
        <v>83</v>
      </c>
    </row>
    <row r="163" s="2" customFormat="1" ht="24.15" customHeight="1">
      <c r="A163" s="38"/>
      <c r="B163" s="39"/>
      <c r="C163" s="226" t="s">
        <v>210</v>
      </c>
      <c r="D163" s="226" t="s">
        <v>142</v>
      </c>
      <c r="E163" s="227" t="s">
        <v>211</v>
      </c>
      <c r="F163" s="228" t="s">
        <v>212</v>
      </c>
      <c r="G163" s="229" t="s">
        <v>171</v>
      </c>
      <c r="H163" s="230">
        <v>3262</v>
      </c>
      <c r="I163" s="231"/>
      <c r="J163" s="232">
        <f>ROUND(I163*H163,2)</f>
        <v>0</v>
      </c>
      <c r="K163" s="228" t="s">
        <v>146</v>
      </c>
      <c r="L163" s="44"/>
      <c r="M163" s="233" t="s">
        <v>1</v>
      </c>
      <c r="N163" s="234" t="s">
        <v>41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100</v>
      </c>
      <c r="AT163" s="237" t="s">
        <v>142</v>
      </c>
      <c r="AU163" s="237" t="s">
        <v>83</v>
      </c>
      <c r="AY163" s="17" t="s">
        <v>141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100</v>
      </c>
      <c r="BM163" s="237" t="s">
        <v>213</v>
      </c>
    </row>
    <row r="164" s="2" customFormat="1">
      <c r="A164" s="38"/>
      <c r="B164" s="39"/>
      <c r="C164" s="40"/>
      <c r="D164" s="239" t="s">
        <v>149</v>
      </c>
      <c r="E164" s="40"/>
      <c r="F164" s="240" t="s">
        <v>214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149</v>
      </c>
      <c r="AU164" s="17" t="s">
        <v>83</v>
      </c>
    </row>
    <row r="165" s="2" customFormat="1">
      <c r="A165" s="38"/>
      <c r="B165" s="39"/>
      <c r="C165" s="40"/>
      <c r="D165" s="244" t="s">
        <v>151</v>
      </c>
      <c r="E165" s="40"/>
      <c r="F165" s="245" t="s">
        <v>215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151</v>
      </c>
      <c r="AU165" s="17" t="s">
        <v>83</v>
      </c>
    </row>
    <row r="166" s="2" customFormat="1" ht="24.15" customHeight="1">
      <c r="A166" s="38"/>
      <c r="B166" s="39"/>
      <c r="C166" s="226" t="s">
        <v>8</v>
      </c>
      <c r="D166" s="226" t="s">
        <v>142</v>
      </c>
      <c r="E166" s="227" t="s">
        <v>216</v>
      </c>
      <c r="F166" s="228" t="s">
        <v>217</v>
      </c>
      <c r="G166" s="229" t="s">
        <v>171</v>
      </c>
      <c r="H166" s="230">
        <v>4</v>
      </c>
      <c r="I166" s="231"/>
      <c r="J166" s="232">
        <f>ROUND(I166*H166,2)</f>
        <v>0</v>
      </c>
      <c r="K166" s="228" t="s">
        <v>146</v>
      </c>
      <c r="L166" s="44"/>
      <c r="M166" s="233" t="s">
        <v>1</v>
      </c>
      <c r="N166" s="234" t="s">
        <v>41</v>
      </c>
      <c r="O166" s="91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100</v>
      </c>
      <c r="AT166" s="237" t="s">
        <v>142</v>
      </c>
      <c r="AU166" s="237" t="s">
        <v>83</v>
      </c>
      <c r="AY166" s="17" t="s">
        <v>141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100</v>
      </c>
      <c r="BM166" s="237" t="s">
        <v>218</v>
      </c>
    </row>
    <row r="167" s="2" customFormat="1">
      <c r="A167" s="38"/>
      <c r="B167" s="39"/>
      <c r="C167" s="40"/>
      <c r="D167" s="239" t="s">
        <v>149</v>
      </c>
      <c r="E167" s="40"/>
      <c r="F167" s="240" t="s">
        <v>219</v>
      </c>
      <c r="G167" s="40"/>
      <c r="H167" s="40"/>
      <c r="I167" s="241"/>
      <c r="J167" s="40"/>
      <c r="K167" s="40"/>
      <c r="L167" s="44"/>
      <c r="M167" s="242"/>
      <c r="N167" s="24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149</v>
      </c>
      <c r="AU167" s="17" t="s">
        <v>83</v>
      </c>
    </row>
    <row r="168" s="2" customFormat="1">
      <c r="A168" s="38"/>
      <c r="B168" s="39"/>
      <c r="C168" s="40"/>
      <c r="D168" s="244" t="s">
        <v>151</v>
      </c>
      <c r="E168" s="40"/>
      <c r="F168" s="245" t="s">
        <v>220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151</v>
      </c>
      <c r="AU168" s="17" t="s">
        <v>83</v>
      </c>
    </row>
    <row r="169" s="2" customFormat="1" ht="24.15" customHeight="1">
      <c r="A169" s="38"/>
      <c r="B169" s="39"/>
      <c r="C169" s="226" t="s">
        <v>221</v>
      </c>
      <c r="D169" s="226" t="s">
        <v>142</v>
      </c>
      <c r="E169" s="227" t="s">
        <v>222</v>
      </c>
      <c r="F169" s="228" t="s">
        <v>223</v>
      </c>
      <c r="G169" s="229" t="s">
        <v>224</v>
      </c>
      <c r="H169" s="230">
        <v>0.65200000000000002</v>
      </c>
      <c r="I169" s="231"/>
      <c r="J169" s="232">
        <f>ROUND(I169*H169,2)</f>
        <v>0</v>
      </c>
      <c r="K169" s="228" t="s">
        <v>146</v>
      </c>
      <c r="L169" s="44"/>
      <c r="M169" s="233" t="s">
        <v>1</v>
      </c>
      <c r="N169" s="234" t="s">
        <v>41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100</v>
      </c>
      <c r="AT169" s="237" t="s">
        <v>142</v>
      </c>
      <c r="AU169" s="237" t="s">
        <v>83</v>
      </c>
      <c r="AY169" s="17" t="s">
        <v>141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100</v>
      </c>
      <c r="BM169" s="237" t="s">
        <v>225</v>
      </c>
    </row>
    <row r="170" s="2" customFormat="1">
      <c r="A170" s="38"/>
      <c r="B170" s="39"/>
      <c r="C170" s="40"/>
      <c r="D170" s="239" t="s">
        <v>149</v>
      </c>
      <c r="E170" s="40"/>
      <c r="F170" s="240" t="s">
        <v>226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149</v>
      </c>
      <c r="AU170" s="17" t="s">
        <v>83</v>
      </c>
    </row>
    <row r="171" s="2" customFormat="1">
      <c r="A171" s="38"/>
      <c r="B171" s="39"/>
      <c r="C171" s="40"/>
      <c r="D171" s="244" t="s">
        <v>151</v>
      </c>
      <c r="E171" s="40"/>
      <c r="F171" s="245" t="s">
        <v>227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151</v>
      </c>
      <c r="AU171" s="17" t="s">
        <v>83</v>
      </c>
    </row>
    <row r="172" s="13" customFormat="1">
      <c r="A172" s="13"/>
      <c r="B172" s="246"/>
      <c r="C172" s="247"/>
      <c r="D172" s="239" t="s">
        <v>158</v>
      </c>
      <c r="E172" s="247"/>
      <c r="F172" s="249" t="s">
        <v>228</v>
      </c>
      <c r="G172" s="247"/>
      <c r="H172" s="250">
        <v>0.65200000000000002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158</v>
      </c>
      <c r="AU172" s="256" t="s">
        <v>83</v>
      </c>
      <c r="AV172" s="13" t="s">
        <v>85</v>
      </c>
      <c r="AW172" s="13" t="s">
        <v>4</v>
      </c>
      <c r="AX172" s="13" t="s">
        <v>83</v>
      </c>
      <c r="AY172" s="256" t="s">
        <v>141</v>
      </c>
    </row>
    <row r="173" s="2" customFormat="1" ht="33" customHeight="1">
      <c r="A173" s="38"/>
      <c r="B173" s="39"/>
      <c r="C173" s="226" t="s">
        <v>229</v>
      </c>
      <c r="D173" s="226" t="s">
        <v>142</v>
      </c>
      <c r="E173" s="227" t="s">
        <v>230</v>
      </c>
      <c r="F173" s="228" t="s">
        <v>231</v>
      </c>
      <c r="G173" s="229" t="s">
        <v>145</v>
      </c>
      <c r="H173" s="230">
        <v>8048</v>
      </c>
      <c r="I173" s="231"/>
      <c r="J173" s="232">
        <f>ROUND(I173*H173,2)</f>
        <v>0</v>
      </c>
      <c r="K173" s="228" t="s">
        <v>146</v>
      </c>
      <c r="L173" s="44"/>
      <c r="M173" s="233" t="s">
        <v>1</v>
      </c>
      <c r="N173" s="234" t="s">
        <v>41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100</v>
      </c>
      <c r="AT173" s="237" t="s">
        <v>142</v>
      </c>
      <c r="AU173" s="237" t="s">
        <v>83</v>
      </c>
      <c r="AY173" s="17" t="s">
        <v>141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100</v>
      </c>
      <c r="BM173" s="237" t="s">
        <v>232</v>
      </c>
    </row>
    <row r="174" s="2" customFormat="1">
      <c r="A174" s="38"/>
      <c r="B174" s="39"/>
      <c r="C174" s="40"/>
      <c r="D174" s="239" t="s">
        <v>149</v>
      </c>
      <c r="E174" s="40"/>
      <c r="F174" s="240" t="s">
        <v>233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149</v>
      </c>
      <c r="AU174" s="17" t="s">
        <v>83</v>
      </c>
    </row>
    <row r="175" s="2" customFormat="1">
      <c r="A175" s="38"/>
      <c r="B175" s="39"/>
      <c r="C175" s="40"/>
      <c r="D175" s="244" t="s">
        <v>151</v>
      </c>
      <c r="E175" s="40"/>
      <c r="F175" s="245" t="s">
        <v>234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151</v>
      </c>
      <c r="AU175" s="17" t="s">
        <v>83</v>
      </c>
    </row>
    <row r="176" s="13" customFormat="1">
      <c r="A176" s="13"/>
      <c r="B176" s="246"/>
      <c r="C176" s="247"/>
      <c r="D176" s="239" t="s">
        <v>158</v>
      </c>
      <c r="E176" s="248" t="s">
        <v>1</v>
      </c>
      <c r="F176" s="249" t="s">
        <v>159</v>
      </c>
      <c r="G176" s="247"/>
      <c r="H176" s="250">
        <v>8048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6" t="s">
        <v>158</v>
      </c>
      <c r="AU176" s="256" t="s">
        <v>83</v>
      </c>
      <c r="AV176" s="13" t="s">
        <v>85</v>
      </c>
      <c r="AW176" s="13" t="s">
        <v>32</v>
      </c>
      <c r="AX176" s="13" t="s">
        <v>83</v>
      </c>
      <c r="AY176" s="256" t="s">
        <v>141</v>
      </c>
    </row>
    <row r="177" s="2" customFormat="1" ht="24.15" customHeight="1">
      <c r="A177" s="38"/>
      <c r="B177" s="39"/>
      <c r="C177" s="226" t="s">
        <v>235</v>
      </c>
      <c r="D177" s="226" t="s">
        <v>142</v>
      </c>
      <c r="E177" s="227" t="s">
        <v>236</v>
      </c>
      <c r="F177" s="228" t="s">
        <v>237</v>
      </c>
      <c r="G177" s="229" t="s">
        <v>145</v>
      </c>
      <c r="H177" s="230">
        <v>3193.6799999999998</v>
      </c>
      <c r="I177" s="231"/>
      <c r="J177" s="232">
        <f>ROUND(I177*H177,2)</f>
        <v>0</v>
      </c>
      <c r="K177" s="228" t="s">
        <v>146</v>
      </c>
      <c r="L177" s="44"/>
      <c r="M177" s="233" t="s">
        <v>1</v>
      </c>
      <c r="N177" s="234" t="s">
        <v>41</v>
      </c>
      <c r="O177" s="91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100</v>
      </c>
      <c r="AT177" s="237" t="s">
        <v>142</v>
      </c>
      <c r="AU177" s="237" t="s">
        <v>83</v>
      </c>
      <c r="AY177" s="17" t="s">
        <v>141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100</v>
      </c>
      <c r="BM177" s="237" t="s">
        <v>238</v>
      </c>
    </row>
    <row r="178" s="2" customFormat="1">
      <c r="A178" s="38"/>
      <c r="B178" s="39"/>
      <c r="C178" s="40"/>
      <c r="D178" s="239" t="s">
        <v>149</v>
      </c>
      <c r="E178" s="40"/>
      <c r="F178" s="240" t="s">
        <v>239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149</v>
      </c>
      <c r="AU178" s="17" t="s">
        <v>83</v>
      </c>
    </row>
    <row r="179" s="2" customFormat="1">
      <c r="A179" s="38"/>
      <c r="B179" s="39"/>
      <c r="C179" s="40"/>
      <c r="D179" s="244" t="s">
        <v>151</v>
      </c>
      <c r="E179" s="40"/>
      <c r="F179" s="245" t="s">
        <v>240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151</v>
      </c>
      <c r="AU179" s="17" t="s">
        <v>83</v>
      </c>
    </row>
    <row r="180" s="13" customFormat="1">
      <c r="A180" s="13"/>
      <c r="B180" s="246"/>
      <c r="C180" s="247"/>
      <c r="D180" s="239" t="s">
        <v>158</v>
      </c>
      <c r="E180" s="248" t="s">
        <v>1</v>
      </c>
      <c r="F180" s="249" t="s">
        <v>241</v>
      </c>
      <c r="G180" s="247"/>
      <c r="H180" s="250">
        <v>2087.6799999999998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158</v>
      </c>
      <c r="AU180" s="256" t="s">
        <v>83</v>
      </c>
      <c r="AV180" s="13" t="s">
        <v>85</v>
      </c>
      <c r="AW180" s="13" t="s">
        <v>32</v>
      </c>
      <c r="AX180" s="13" t="s">
        <v>76</v>
      </c>
      <c r="AY180" s="256" t="s">
        <v>141</v>
      </c>
    </row>
    <row r="181" s="14" customFormat="1">
      <c r="A181" s="14"/>
      <c r="B181" s="257"/>
      <c r="C181" s="258"/>
      <c r="D181" s="239" t="s">
        <v>158</v>
      </c>
      <c r="E181" s="259" t="s">
        <v>1</v>
      </c>
      <c r="F181" s="260" t="s">
        <v>242</v>
      </c>
      <c r="G181" s="258"/>
      <c r="H181" s="261">
        <v>2087.6799999999998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7" t="s">
        <v>158</v>
      </c>
      <c r="AU181" s="267" t="s">
        <v>83</v>
      </c>
      <c r="AV181" s="14" t="s">
        <v>93</v>
      </c>
      <c r="AW181" s="14" t="s">
        <v>32</v>
      </c>
      <c r="AX181" s="14" t="s">
        <v>76</v>
      </c>
      <c r="AY181" s="267" t="s">
        <v>141</v>
      </c>
    </row>
    <row r="182" s="13" customFormat="1">
      <c r="A182" s="13"/>
      <c r="B182" s="246"/>
      <c r="C182" s="247"/>
      <c r="D182" s="239" t="s">
        <v>158</v>
      </c>
      <c r="E182" s="248" t="s">
        <v>1</v>
      </c>
      <c r="F182" s="249" t="s">
        <v>243</v>
      </c>
      <c r="G182" s="247"/>
      <c r="H182" s="250">
        <v>1102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158</v>
      </c>
      <c r="AU182" s="256" t="s">
        <v>83</v>
      </c>
      <c r="AV182" s="13" t="s">
        <v>85</v>
      </c>
      <c r="AW182" s="13" t="s">
        <v>32</v>
      </c>
      <c r="AX182" s="13" t="s">
        <v>76</v>
      </c>
      <c r="AY182" s="256" t="s">
        <v>141</v>
      </c>
    </row>
    <row r="183" s="14" customFormat="1">
      <c r="A183" s="14"/>
      <c r="B183" s="257"/>
      <c r="C183" s="258"/>
      <c r="D183" s="239" t="s">
        <v>158</v>
      </c>
      <c r="E183" s="259" t="s">
        <v>1</v>
      </c>
      <c r="F183" s="260" t="s">
        <v>244</v>
      </c>
      <c r="G183" s="258"/>
      <c r="H183" s="261">
        <v>1102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7" t="s">
        <v>158</v>
      </c>
      <c r="AU183" s="267" t="s">
        <v>83</v>
      </c>
      <c r="AV183" s="14" t="s">
        <v>93</v>
      </c>
      <c r="AW183" s="14" t="s">
        <v>32</v>
      </c>
      <c r="AX183" s="14" t="s">
        <v>76</v>
      </c>
      <c r="AY183" s="267" t="s">
        <v>141</v>
      </c>
    </row>
    <row r="184" s="13" customFormat="1">
      <c r="A184" s="13"/>
      <c r="B184" s="246"/>
      <c r="C184" s="247"/>
      <c r="D184" s="239" t="s">
        <v>158</v>
      </c>
      <c r="E184" s="248" t="s">
        <v>1</v>
      </c>
      <c r="F184" s="249" t="s">
        <v>245</v>
      </c>
      <c r="G184" s="247"/>
      <c r="H184" s="250">
        <v>4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158</v>
      </c>
      <c r="AU184" s="256" t="s">
        <v>83</v>
      </c>
      <c r="AV184" s="13" t="s">
        <v>85</v>
      </c>
      <c r="AW184" s="13" t="s">
        <v>32</v>
      </c>
      <c r="AX184" s="13" t="s">
        <v>76</v>
      </c>
      <c r="AY184" s="256" t="s">
        <v>141</v>
      </c>
    </row>
    <row r="185" s="14" customFormat="1">
      <c r="A185" s="14"/>
      <c r="B185" s="257"/>
      <c r="C185" s="258"/>
      <c r="D185" s="239" t="s">
        <v>158</v>
      </c>
      <c r="E185" s="259" t="s">
        <v>1</v>
      </c>
      <c r="F185" s="260" t="s">
        <v>246</v>
      </c>
      <c r="G185" s="258"/>
      <c r="H185" s="261">
        <v>4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158</v>
      </c>
      <c r="AU185" s="267" t="s">
        <v>83</v>
      </c>
      <c r="AV185" s="14" t="s">
        <v>93</v>
      </c>
      <c r="AW185" s="14" t="s">
        <v>32</v>
      </c>
      <c r="AX185" s="14" t="s">
        <v>76</v>
      </c>
      <c r="AY185" s="267" t="s">
        <v>141</v>
      </c>
    </row>
    <row r="186" s="15" customFormat="1">
      <c r="A186" s="15"/>
      <c r="B186" s="268"/>
      <c r="C186" s="269"/>
      <c r="D186" s="239" t="s">
        <v>158</v>
      </c>
      <c r="E186" s="270" t="s">
        <v>1</v>
      </c>
      <c r="F186" s="271" t="s">
        <v>161</v>
      </c>
      <c r="G186" s="269"/>
      <c r="H186" s="272">
        <v>3193.6799999999998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8" t="s">
        <v>158</v>
      </c>
      <c r="AU186" s="278" t="s">
        <v>83</v>
      </c>
      <c r="AV186" s="15" t="s">
        <v>100</v>
      </c>
      <c r="AW186" s="15" t="s">
        <v>32</v>
      </c>
      <c r="AX186" s="15" t="s">
        <v>83</v>
      </c>
      <c r="AY186" s="278" t="s">
        <v>141</v>
      </c>
    </row>
    <row r="187" s="2" customFormat="1" ht="16.5" customHeight="1">
      <c r="A187" s="38"/>
      <c r="B187" s="39"/>
      <c r="C187" s="279" t="s">
        <v>247</v>
      </c>
      <c r="D187" s="279" t="s">
        <v>162</v>
      </c>
      <c r="E187" s="280" t="s">
        <v>248</v>
      </c>
      <c r="F187" s="281" t="s">
        <v>249</v>
      </c>
      <c r="G187" s="282" t="s">
        <v>250</v>
      </c>
      <c r="H187" s="283">
        <v>479.05200000000002</v>
      </c>
      <c r="I187" s="284"/>
      <c r="J187" s="285">
        <f>ROUND(I187*H187,2)</f>
        <v>0</v>
      </c>
      <c r="K187" s="281" t="s">
        <v>1</v>
      </c>
      <c r="L187" s="286"/>
      <c r="M187" s="287" t="s">
        <v>1</v>
      </c>
      <c r="N187" s="288" t="s">
        <v>41</v>
      </c>
      <c r="O187" s="91"/>
      <c r="P187" s="235">
        <f>O187*H187</f>
        <v>0</v>
      </c>
      <c r="Q187" s="235">
        <v>0.20000000000000001</v>
      </c>
      <c r="R187" s="235">
        <f>Q187*H187</f>
        <v>95.810400000000016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166</v>
      </c>
      <c r="AT187" s="237" t="s">
        <v>162</v>
      </c>
      <c r="AU187" s="237" t="s">
        <v>83</v>
      </c>
      <c r="AY187" s="17" t="s">
        <v>141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100</v>
      </c>
      <c r="BM187" s="237" t="s">
        <v>251</v>
      </c>
    </row>
    <row r="188" s="2" customFormat="1">
      <c r="A188" s="38"/>
      <c r="B188" s="39"/>
      <c r="C188" s="40"/>
      <c r="D188" s="239" t="s">
        <v>149</v>
      </c>
      <c r="E188" s="40"/>
      <c r="F188" s="240" t="s">
        <v>252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83</v>
      </c>
    </row>
    <row r="189" s="13" customFormat="1">
      <c r="A189" s="13"/>
      <c r="B189" s="246"/>
      <c r="C189" s="247"/>
      <c r="D189" s="239" t="s">
        <v>158</v>
      </c>
      <c r="E189" s="247"/>
      <c r="F189" s="249" t="s">
        <v>253</v>
      </c>
      <c r="G189" s="247"/>
      <c r="H189" s="250">
        <v>479.05200000000002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158</v>
      </c>
      <c r="AU189" s="256" t="s">
        <v>83</v>
      </c>
      <c r="AV189" s="13" t="s">
        <v>85</v>
      </c>
      <c r="AW189" s="13" t="s">
        <v>4</v>
      </c>
      <c r="AX189" s="13" t="s">
        <v>83</v>
      </c>
      <c r="AY189" s="256" t="s">
        <v>141</v>
      </c>
    </row>
    <row r="190" s="2" customFormat="1" ht="16.5" customHeight="1">
      <c r="A190" s="38"/>
      <c r="B190" s="39"/>
      <c r="C190" s="226" t="s">
        <v>254</v>
      </c>
      <c r="D190" s="226" t="s">
        <v>142</v>
      </c>
      <c r="E190" s="227" t="s">
        <v>255</v>
      </c>
      <c r="F190" s="228" t="s">
        <v>256</v>
      </c>
      <c r="G190" s="229" t="s">
        <v>145</v>
      </c>
      <c r="H190" s="230">
        <v>8048</v>
      </c>
      <c r="I190" s="231"/>
      <c r="J190" s="232">
        <f>ROUND(I190*H190,2)</f>
        <v>0</v>
      </c>
      <c r="K190" s="228" t="s">
        <v>146</v>
      </c>
      <c r="L190" s="44"/>
      <c r="M190" s="233" t="s">
        <v>1</v>
      </c>
      <c r="N190" s="234" t="s">
        <v>41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83</v>
      </c>
      <c r="AT190" s="237" t="s">
        <v>142</v>
      </c>
      <c r="AU190" s="237" t="s">
        <v>83</v>
      </c>
      <c r="AY190" s="17" t="s">
        <v>141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83</v>
      </c>
      <c r="BM190" s="237" t="s">
        <v>257</v>
      </c>
    </row>
    <row r="191" s="2" customFormat="1">
      <c r="A191" s="38"/>
      <c r="B191" s="39"/>
      <c r="C191" s="40"/>
      <c r="D191" s="239" t="s">
        <v>149</v>
      </c>
      <c r="E191" s="40"/>
      <c r="F191" s="240" t="s">
        <v>258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83</v>
      </c>
    </row>
    <row r="192" s="2" customFormat="1">
      <c r="A192" s="38"/>
      <c r="B192" s="39"/>
      <c r="C192" s="40"/>
      <c r="D192" s="244" t="s">
        <v>151</v>
      </c>
      <c r="E192" s="40"/>
      <c r="F192" s="245" t="s">
        <v>259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151</v>
      </c>
      <c r="AU192" s="17" t="s">
        <v>83</v>
      </c>
    </row>
    <row r="193" s="2" customFormat="1" ht="21.75" customHeight="1">
      <c r="A193" s="38"/>
      <c r="B193" s="39"/>
      <c r="C193" s="226" t="s">
        <v>260</v>
      </c>
      <c r="D193" s="226" t="s">
        <v>142</v>
      </c>
      <c r="E193" s="227" t="s">
        <v>261</v>
      </c>
      <c r="F193" s="228" t="s">
        <v>262</v>
      </c>
      <c r="G193" s="229" t="s">
        <v>250</v>
      </c>
      <c r="H193" s="230">
        <v>90.766000000000005</v>
      </c>
      <c r="I193" s="231"/>
      <c r="J193" s="232">
        <f>ROUND(I193*H193,2)</f>
        <v>0</v>
      </c>
      <c r="K193" s="228" t="s">
        <v>146</v>
      </c>
      <c r="L193" s="44"/>
      <c r="M193" s="233" t="s">
        <v>1</v>
      </c>
      <c r="N193" s="234" t="s">
        <v>41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100</v>
      </c>
      <c r="AT193" s="237" t="s">
        <v>142</v>
      </c>
      <c r="AU193" s="237" t="s">
        <v>83</v>
      </c>
      <c r="AY193" s="17" t="s">
        <v>141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100</v>
      </c>
      <c r="BM193" s="237" t="s">
        <v>263</v>
      </c>
    </row>
    <row r="194" s="2" customFormat="1">
      <c r="A194" s="38"/>
      <c r="B194" s="39"/>
      <c r="C194" s="40"/>
      <c r="D194" s="239" t="s">
        <v>149</v>
      </c>
      <c r="E194" s="40"/>
      <c r="F194" s="240" t="s">
        <v>264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83</v>
      </c>
    </row>
    <row r="195" s="2" customFormat="1">
      <c r="A195" s="38"/>
      <c r="B195" s="39"/>
      <c r="C195" s="40"/>
      <c r="D195" s="244" t="s">
        <v>151</v>
      </c>
      <c r="E195" s="40"/>
      <c r="F195" s="245" t="s">
        <v>265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151</v>
      </c>
      <c r="AU195" s="17" t="s">
        <v>83</v>
      </c>
    </row>
    <row r="196" s="13" customFormat="1">
      <c r="A196" s="13"/>
      <c r="B196" s="246"/>
      <c r="C196" s="247"/>
      <c r="D196" s="239" t="s">
        <v>158</v>
      </c>
      <c r="E196" s="248" t="s">
        <v>1</v>
      </c>
      <c r="F196" s="249" t="s">
        <v>266</v>
      </c>
      <c r="G196" s="247"/>
      <c r="H196" s="250">
        <v>81.549999999999997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158</v>
      </c>
      <c r="AU196" s="256" t="s">
        <v>83</v>
      </c>
      <c r="AV196" s="13" t="s">
        <v>85</v>
      </c>
      <c r="AW196" s="13" t="s">
        <v>32</v>
      </c>
      <c r="AX196" s="13" t="s">
        <v>76</v>
      </c>
      <c r="AY196" s="256" t="s">
        <v>141</v>
      </c>
    </row>
    <row r="197" s="14" customFormat="1">
      <c r="A197" s="14"/>
      <c r="B197" s="257"/>
      <c r="C197" s="258"/>
      <c r="D197" s="239" t="s">
        <v>158</v>
      </c>
      <c r="E197" s="259" t="s">
        <v>1</v>
      </c>
      <c r="F197" s="260" t="s">
        <v>267</v>
      </c>
      <c r="G197" s="258"/>
      <c r="H197" s="261">
        <v>81.549999999999997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7" t="s">
        <v>158</v>
      </c>
      <c r="AU197" s="267" t="s">
        <v>83</v>
      </c>
      <c r="AV197" s="14" t="s">
        <v>93</v>
      </c>
      <c r="AW197" s="14" t="s">
        <v>32</v>
      </c>
      <c r="AX197" s="14" t="s">
        <v>76</v>
      </c>
      <c r="AY197" s="267" t="s">
        <v>141</v>
      </c>
    </row>
    <row r="198" s="13" customFormat="1">
      <c r="A198" s="13"/>
      <c r="B198" s="246"/>
      <c r="C198" s="247"/>
      <c r="D198" s="239" t="s">
        <v>158</v>
      </c>
      <c r="E198" s="248" t="s">
        <v>1</v>
      </c>
      <c r="F198" s="249" t="s">
        <v>268</v>
      </c>
      <c r="G198" s="247"/>
      <c r="H198" s="250">
        <v>0.40000000000000002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158</v>
      </c>
      <c r="AU198" s="256" t="s">
        <v>83</v>
      </c>
      <c r="AV198" s="13" t="s">
        <v>85</v>
      </c>
      <c r="AW198" s="13" t="s">
        <v>32</v>
      </c>
      <c r="AX198" s="13" t="s">
        <v>76</v>
      </c>
      <c r="AY198" s="256" t="s">
        <v>141</v>
      </c>
    </row>
    <row r="199" s="14" customFormat="1">
      <c r="A199" s="14"/>
      <c r="B199" s="257"/>
      <c r="C199" s="258"/>
      <c r="D199" s="239" t="s">
        <v>158</v>
      </c>
      <c r="E199" s="259" t="s">
        <v>1</v>
      </c>
      <c r="F199" s="260" t="s">
        <v>269</v>
      </c>
      <c r="G199" s="258"/>
      <c r="H199" s="261">
        <v>0.40000000000000002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158</v>
      </c>
      <c r="AU199" s="267" t="s">
        <v>83</v>
      </c>
      <c r="AV199" s="14" t="s">
        <v>93</v>
      </c>
      <c r="AW199" s="14" t="s">
        <v>32</v>
      </c>
      <c r="AX199" s="14" t="s">
        <v>76</v>
      </c>
      <c r="AY199" s="267" t="s">
        <v>141</v>
      </c>
    </row>
    <row r="200" s="13" customFormat="1">
      <c r="A200" s="13"/>
      <c r="B200" s="246"/>
      <c r="C200" s="247"/>
      <c r="D200" s="239" t="s">
        <v>158</v>
      </c>
      <c r="E200" s="248" t="s">
        <v>1</v>
      </c>
      <c r="F200" s="249" t="s">
        <v>270</v>
      </c>
      <c r="G200" s="247"/>
      <c r="H200" s="250">
        <v>8.8160000000000007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158</v>
      </c>
      <c r="AU200" s="256" t="s">
        <v>83</v>
      </c>
      <c r="AV200" s="13" t="s">
        <v>85</v>
      </c>
      <c r="AW200" s="13" t="s">
        <v>32</v>
      </c>
      <c r="AX200" s="13" t="s">
        <v>76</v>
      </c>
      <c r="AY200" s="256" t="s">
        <v>141</v>
      </c>
    </row>
    <row r="201" s="14" customFormat="1">
      <c r="A201" s="14"/>
      <c r="B201" s="257"/>
      <c r="C201" s="258"/>
      <c r="D201" s="239" t="s">
        <v>158</v>
      </c>
      <c r="E201" s="259" t="s">
        <v>1</v>
      </c>
      <c r="F201" s="260" t="s">
        <v>271</v>
      </c>
      <c r="G201" s="258"/>
      <c r="H201" s="261">
        <v>8.8160000000000007</v>
      </c>
      <c r="I201" s="262"/>
      <c r="J201" s="258"/>
      <c r="K201" s="258"/>
      <c r="L201" s="263"/>
      <c r="M201" s="264"/>
      <c r="N201" s="265"/>
      <c r="O201" s="265"/>
      <c r="P201" s="265"/>
      <c r="Q201" s="265"/>
      <c r="R201" s="265"/>
      <c r="S201" s="265"/>
      <c r="T201" s="26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7" t="s">
        <v>158</v>
      </c>
      <c r="AU201" s="267" t="s">
        <v>83</v>
      </c>
      <c r="AV201" s="14" t="s">
        <v>93</v>
      </c>
      <c r="AW201" s="14" t="s">
        <v>32</v>
      </c>
      <c r="AX201" s="14" t="s">
        <v>76</v>
      </c>
      <c r="AY201" s="267" t="s">
        <v>141</v>
      </c>
    </row>
    <row r="202" s="15" customFormat="1">
      <c r="A202" s="15"/>
      <c r="B202" s="268"/>
      <c r="C202" s="269"/>
      <c r="D202" s="239" t="s">
        <v>158</v>
      </c>
      <c r="E202" s="270" t="s">
        <v>1</v>
      </c>
      <c r="F202" s="271" t="s">
        <v>161</v>
      </c>
      <c r="G202" s="269"/>
      <c r="H202" s="272">
        <v>90.766000000000005</v>
      </c>
      <c r="I202" s="273"/>
      <c r="J202" s="269"/>
      <c r="K202" s="269"/>
      <c r="L202" s="274"/>
      <c r="M202" s="275"/>
      <c r="N202" s="276"/>
      <c r="O202" s="276"/>
      <c r="P202" s="276"/>
      <c r="Q202" s="276"/>
      <c r="R202" s="276"/>
      <c r="S202" s="276"/>
      <c r="T202" s="277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8" t="s">
        <v>158</v>
      </c>
      <c r="AU202" s="278" t="s">
        <v>83</v>
      </c>
      <c r="AV202" s="15" t="s">
        <v>100</v>
      </c>
      <c r="AW202" s="15" t="s">
        <v>32</v>
      </c>
      <c r="AX202" s="15" t="s">
        <v>83</v>
      </c>
      <c r="AY202" s="278" t="s">
        <v>141</v>
      </c>
    </row>
    <row r="203" s="2" customFormat="1" ht="24.15" customHeight="1">
      <c r="A203" s="38"/>
      <c r="B203" s="39"/>
      <c r="C203" s="226" t="s">
        <v>272</v>
      </c>
      <c r="D203" s="226" t="s">
        <v>142</v>
      </c>
      <c r="E203" s="227" t="s">
        <v>273</v>
      </c>
      <c r="F203" s="228" t="s">
        <v>274</v>
      </c>
      <c r="G203" s="229" t="s">
        <v>250</v>
      </c>
      <c r="H203" s="230">
        <v>90.766000000000005</v>
      </c>
      <c r="I203" s="231"/>
      <c r="J203" s="232">
        <f>ROUND(I203*H203,2)</f>
        <v>0</v>
      </c>
      <c r="K203" s="228" t="s">
        <v>146</v>
      </c>
      <c r="L203" s="44"/>
      <c r="M203" s="233" t="s">
        <v>1</v>
      </c>
      <c r="N203" s="234" t="s">
        <v>41</v>
      </c>
      <c r="O203" s="91"/>
      <c r="P203" s="235">
        <f>O203*H203</f>
        <v>0</v>
      </c>
      <c r="Q203" s="235">
        <v>0</v>
      </c>
      <c r="R203" s="235">
        <f>Q203*H203</f>
        <v>0</v>
      </c>
      <c r="S203" s="235">
        <v>0</v>
      </c>
      <c r="T203" s="23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7" t="s">
        <v>100</v>
      </c>
      <c r="AT203" s="237" t="s">
        <v>142</v>
      </c>
      <c r="AU203" s="237" t="s">
        <v>83</v>
      </c>
      <c r="AY203" s="17" t="s">
        <v>141</v>
      </c>
      <c r="BE203" s="238">
        <f>IF(N203="základní",J203,0)</f>
        <v>0</v>
      </c>
      <c r="BF203" s="238">
        <f>IF(N203="snížená",J203,0)</f>
        <v>0</v>
      </c>
      <c r="BG203" s="238">
        <f>IF(N203="zákl. přenesená",J203,0)</f>
        <v>0</v>
      </c>
      <c r="BH203" s="238">
        <f>IF(N203="sníž. přenesená",J203,0)</f>
        <v>0</v>
      </c>
      <c r="BI203" s="238">
        <f>IF(N203="nulová",J203,0)</f>
        <v>0</v>
      </c>
      <c r="BJ203" s="17" t="s">
        <v>83</v>
      </c>
      <c r="BK203" s="238">
        <f>ROUND(I203*H203,2)</f>
        <v>0</v>
      </c>
      <c r="BL203" s="17" t="s">
        <v>100</v>
      </c>
      <c r="BM203" s="237" t="s">
        <v>275</v>
      </c>
    </row>
    <row r="204" s="2" customFormat="1">
      <c r="A204" s="38"/>
      <c r="B204" s="39"/>
      <c r="C204" s="40"/>
      <c r="D204" s="239" t="s">
        <v>149</v>
      </c>
      <c r="E204" s="40"/>
      <c r="F204" s="240" t="s">
        <v>276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149</v>
      </c>
      <c r="AU204" s="17" t="s">
        <v>83</v>
      </c>
    </row>
    <row r="205" s="2" customFormat="1">
      <c r="A205" s="38"/>
      <c r="B205" s="39"/>
      <c r="C205" s="40"/>
      <c r="D205" s="244" t="s">
        <v>151</v>
      </c>
      <c r="E205" s="40"/>
      <c r="F205" s="245" t="s">
        <v>277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151</v>
      </c>
      <c r="AU205" s="17" t="s">
        <v>83</v>
      </c>
    </row>
    <row r="206" s="2" customFormat="1" ht="21.75" customHeight="1">
      <c r="A206" s="38"/>
      <c r="B206" s="39"/>
      <c r="C206" s="226" t="s">
        <v>278</v>
      </c>
      <c r="D206" s="226" t="s">
        <v>142</v>
      </c>
      <c r="E206" s="227" t="s">
        <v>279</v>
      </c>
      <c r="F206" s="228" t="s">
        <v>280</v>
      </c>
      <c r="G206" s="229" t="s">
        <v>281</v>
      </c>
      <c r="H206" s="230">
        <v>4</v>
      </c>
      <c r="I206" s="231"/>
      <c r="J206" s="232">
        <f>ROUND(I206*H206,2)</f>
        <v>0</v>
      </c>
      <c r="K206" s="228" t="s">
        <v>1</v>
      </c>
      <c r="L206" s="44"/>
      <c r="M206" s="233" t="s">
        <v>1</v>
      </c>
      <c r="N206" s="234" t="s">
        <v>41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100</v>
      </c>
      <c r="AT206" s="237" t="s">
        <v>142</v>
      </c>
      <c r="AU206" s="237" t="s">
        <v>83</v>
      </c>
      <c r="AY206" s="17" t="s">
        <v>141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100</v>
      </c>
      <c r="BM206" s="237" t="s">
        <v>282</v>
      </c>
    </row>
    <row r="207" s="2" customFormat="1">
      <c r="A207" s="38"/>
      <c r="B207" s="39"/>
      <c r="C207" s="40"/>
      <c r="D207" s="239" t="s">
        <v>149</v>
      </c>
      <c r="E207" s="40"/>
      <c r="F207" s="240" t="s">
        <v>280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149</v>
      </c>
      <c r="AU207" s="17" t="s">
        <v>83</v>
      </c>
    </row>
    <row r="208" s="2" customFormat="1" ht="16.5" customHeight="1">
      <c r="A208" s="38"/>
      <c r="B208" s="39"/>
      <c r="C208" s="226" t="s">
        <v>7</v>
      </c>
      <c r="D208" s="226" t="s">
        <v>142</v>
      </c>
      <c r="E208" s="227" t="s">
        <v>283</v>
      </c>
      <c r="F208" s="228" t="s">
        <v>284</v>
      </c>
      <c r="G208" s="229" t="s">
        <v>281</v>
      </c>
      <c r="H208" s="230">
        <v>4</v>
      </c>
      <c r="I208" s="231"/>
      <c r="J208" s="232">
        <f>ROUND(I208*H208,2)</f>
        <v>0</v>
      </c>
      <c r="K208" s="228" t="s">
        <v>1</v>
      </c>
      <c r="L208" s="44"/>
      <c r="M208" s="233" t="s">
        <v>1</v>
      </c>
      <c r="N208" s="234" t="s">
        <v>41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100</v>
      </c>
      <c r="AT208" s="237" t="s">
        <v>142</v>
      </c>
      <c r="AU208" s="237" t="s">
        <v>83</v>
      </c>
      <c r="AY208" s="17" t="s">
        <v>141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100</v>
      </c>
      <c r="BM208" s="237" t="s">
        <v>285</v>
      </c>
    </row>
    <row r="209" s="2" customFormat="1">
      <c r="A209" s="38"/>
      <c r="B209" s="39"/>
      <c r="C209" s="40"/>
      <c r="D209" s="239" t="s">
        <v>149</v>
      </c>
      <c r="E209" s="40"/>
      <c r="F209" s="240" t="s">
        <v>284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149</v>
      </c>
      <c r="AU209" s="17" t="s">
        <v>83</v>
      </c>
    </row>
    <row r="210" s="2" customFormat="1" ht="16.5" customHeight="1">
      <c r="A210" s="38"/>
      <c r="B210" s="39"/>
      <c r="C210" s="226" t="s">
        <v>286</v>
      </c>
      <c r="D210" s="226" t="s">
        <v>142</v>
      </c>
      <c r="E210" s="227" t="s">
        <v>287</v>
      </c>
      <c r="F210" s="228" t="s">
        <v>288</v>
      </c>
      <c r="G210" s="229" t="s">
        <v>281</v>
      </c>
      <c r="H210" s="230">
        <v>4</v>
      </c>
      <c r="I210" s="231"/>
      <c r="J210" s="232">
        <f>ROUND(I210*H210,2)</f>
        <v>0</v>
      </c>
      <c r="K210" s="228" t="s">
        <v>1</v>
      </c>
      <c r="L210" s="44"/>
      <c r="M210" s="233" t="s">
        <v>1</v>
      </c>
      <c r="N210" s="234" t="s">
        <v>41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100</v>
      </c>
      <c r="AT210" s="237" t="s">
        <v>142</v>
      </c>
      <c r="AU210" s="237" t="s">
        <v>83</v>
      </c>
      <c r="AY210" s="17" t="s">
        <v>141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83</v>
      </c>
      <c r="BK210" s="238">
        <f>ROUND(I210*H210,2)</f>
        <v>0</v>
      </c>
      <c r="BL210" s="17" t="s">
        <v>100</v>
      </c>
      <c r="BM210" s="237" t="s">
        <v>289</v>
      </c>
    </row>
    <row r="211" s="2" customFormat="1">
      <c r="A211" s="38"/>
      <c r="B211" s="39"/>
      <c r="C211" s="40"/>
      <c r="D211" s="239" t="s">
        <v>149</v>
      </c>
      <c r="E211" s="40"/>
      <c r="F211" s="240" t="s">
        <v>288</v>
      </c>
      <c r="G211" s="40"/>
      <c r="H211" s="40"/>
      <c r="I211" s="241"/>
      <c r="J211" s="40"/>
      <c r="K211" s="40"/>
      <c r="L211" s="44"/>
      <c r="M211" s="242"/>
      <c r="N211" s="24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149</v>
      </c>
      <c r="AU211" s="17" t="s">
        <v>83</v>
      </c>
    </row>
    <row r="212" s="2" customFormat="1" ht="16.5" customHeight="1">
      <c r="A212" s="38"/>
      <c r="B212" s="39"/>
      <c r="C212" s="226" t="s">
        <v>290</v>
      </c>
      <c r="D212" s="226" t="s">
        <v>142</v>
      </c>
      <c r="E212" s="227" t="s">
        <v>291</v>
      </c>
      <c r="F212" s="228" t="s">
        <v>292</v>
      </c>
      <c r="G212" s="229" t="s">
        <v>281</v>
      </c>
      <c r="H212" s="230">
        <v>4364</v>
      </c>
      <c r="I212" s="231"/>
      <c r="J212" s="232">
        <f>ROUND(I212*H212,2)</f>
        <v>0</v>
      </c>
      <c r="K212" s="228" t="s">
        <v>1</v>
      </c>
      <c r="L212" s="44"/>
      <c r="M212" s="233" t="s">
        <v>1</v>
      </c>
      <c r="N212" s="234" t="s">
        <v>41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100</v>
      </c>
      <c r="AT212" s="237" t="s">
        <v>142</v>
      </c>
      <c r="AU212" s="237" t="s">
        <v>83</v>
      </c>
      <c r="AY212" s="17" t="s">
        <v>141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83</v>
      </c>
      <c r="BK212" s="238">
        <f>ROUND(I212*H212,2)</f>
        <v>0</v>
      </c>
      <c r="BL212" s="17" t="s">
        <v>100</v>
      </c>
      <c r="BM212" s="237" t="s">
        <v>293</v>
      </c>
    </row>
    <row r="213" s="12" customFormat="1" ht="25.92" customHeight="1">
      <c r="A213" s="12"/>
      <c r="B213" s="212"/>
      <c r="C213" s="213"/>
      <c r="D213" s="214" t="s">
        <v>75</v>
      </c>
      <c r="E213" s="215" t="s">
        <v>85</v>
      </c>
      <c r="F213" s="215" t="s">
        <v>294</v>
      </c>
      <c r="G213" s="213"/>
      <c r="H213" s="213"/>
      <c r="I213" s="216"/>
      <c r="J213" s="217">
        <f>BK213</f>
        <v>0</v>
      </c>
      <c r="K213" s="213"/>
      <c r="L213" s="218"/>
      <c r="M213" s="219"/>
      <c r="N213" s="220"/>
      <c r="O213" s="220"/>
      <c r="P213" s="221">
        <f>SUM(P214:P217)</f>
        <v>0</v>
      </c>
      <c r="Q213" s="220"/>
      <c r="R213" s="221">
        <f>SUM(R214:R217)</f>
        <v>2.6819999999999999</v>
      </c>
      <c r="S213" s="220"/>
      <c r="T213" s="222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3" t="s">
        <v>83</v>
      </c>
      <c r="AT213" s="224" t="s">
        <v>75</v>
      </c>
      <c r="AU213" s="224" t="s">
        <v>76</v>
      </c>
      <c r="AY213" s="223" t="s">
        <v>141</v>
      </c>
      <c r="BK213" s="225">
        <f>SUM(BK214:BK217)</f>
        <v>0</v>
      </c>
    </row>
    <row r="214" s="2" customFormat="1" ht="24.15" customHeight="1">
      <c r="A214" s="38"/>
      <c r="B214" s="39"/>
      <c r="C214" s="279" t="s">
        <v>295</v>
      </c>
      <c r="D214" s="279" t="s">
        <v>162</v>
      </c>
      <c r="E214" s="280" t="s">
        <v>296</v>
      </c>
      <c r="F214" s="281" t="s">
        <v>297</v>
      </c>
      <c r="G214" s="282" t="s">
        <v>298</v>
      </c>
      <c r="H214" s="283">
        <v>1341</v>
      </c>
      <c r="I214" s="284"/>
      <c r="J214" s="285">
        <f>ROUND(I214*H214,2)</f>
        <v>0</v>
      </c>
      <c r="K214" s="281" t="s">
        <v>1</v>
      </c>
      <c r="L214" s="286"/>
      <c r="M214" s="287" t="s">
        <v>1</v>
      </c>
      <c r="N214" s="288" t="s">
        <v>41</v>
      </c>
      <c r="O214" s="91"/>
      <c r="P214" s="235">
        <f>O214*H214</f>
        <v>0</v>
      </c>
      <c r="Q214" s="235">
        <v>0.002</v>
      </c>
      <c r="R214" s="235">
        <f>Q214*H214</f>
        <v>2.6819999999999999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166</v>
      </c>
      <c r="AT214" s="237" t="s">
        <v>162</v>
      </c>
      <c r="AU214" s="237" t="s">
        <v>83</v>
      </c>
      <c r="AY214" s="17" t="s">
        <v>141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100</v>
      </c>
      <c r="BM214" s="237" t="s">
        <v>299</v>
      </c>
    </row>
    <row r="215" s="13" customFormat="1">
      <c r="A215" s="13"/>
      <c r="B215" s="246"/>
      <c r="C215" s="247"/>
      <c r="D215" s="239" t="s">
        <v>158</v>
      </c>
      <c r="E215" s="248" t="s">
        <v>1</v>
      </c>
      <c r="F215" s="249" t="s">
        <v>300</v>
      </c>
      <c r="G215" s="247"/>
      <c r="H215" s="250">
        <v>1341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158</v>
      </c>
      <c r="AU215" s="256" t="s">
        <v>83</v>
      </c>
      <c r="AV215" s="13" t="s">
        <v>85</v>
      </c>
      <c r="AW215" s="13" t="s">
        <v>32</v>
      </c>
      <c r="AX215" s="13" t="s">
        <v>76</v>
      </c>
      <c r="AY215" s="256" t="s">
        <v>141</v>
      </c>
    </row>
    <row r="216" s="14" customFormat="1">
      <c r="A216" s="14"/>
      <c r="B216" s="257"/>
      <c r="C216" s="258"/>
      <c r="D216" s="239" t="s">
        <v>158</v>
      </c>
      <c r="E216" s="259" t="s">
        <v>1</v>
      </c>
      <c r="F216" s="260" t="s">
        <v>301</v>
      </c>
      <c r="G216" s="258"/>
      <c r="H216" s="261">
        <v>1341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7" t="s">
        <v>158</v>
      </c>
      <c r="AU216" s="267" t="s">
        <v>83</v>
      </c>
      <c r="AV216" s="14" t="s">
        <v>93</v>
      </c>
      <c r="AW216" s="14" t="s">
        <v>32</v>
      </c>
      <c r="AX216" s="14" t="s">
        <v>76</v>
      </c>
      <c r="AY216" s="267" t="s">
        <v>141</v>
      </c>
    </row>
    <row r="217" s="15" customFormat="1">
      <c r="A217" s="15"/>
      <c r="B217" s="268"/>
      <c r="C217" s="269"/>
      <c r="D217" s="239" t="s">
        <v>158</v>
      </c>
      <c r="E217" s="270" t="s">
        <v>1</v>
      </c>
      <c r="F217" s="271" t="s">
        <v>161</v>
      </c>
      <c r="G217" s="269"/>
      <c r="H217" s="272">
        <v>1341</v>
      </c>
      <c r="I217" s="273"/>
      <c r="J217" s="269"/>
      <c r="K217" s="269"/>
      <c r="L217" s="274"/>
      <c r="M217" s="275"/>
      <c r="N217" s="276"/>
      <c r="O217" s="276"/>
      <c r="P217" s="276"/>
      <c r="Q217" s="276"/>
      <c r="R217" s="276"/>
      <c r="S217" s="276"/>
      <c r="T217" s="277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8" t="s">
        <v>158</v>
      </c>
      <c r="AU217" s="278" t="s">
        <v>83</v>
      </c>
      <c r="AV217" s="15" t="s">
        <v>100</v>
      </c>
      <c r="AW217" s="15" t="s">
        <v>32</v>
      </c>
      <c r="AX217" s="15" t="s">
        <v>83</v>
      </c>
      <c r="AY217" s="278" t="s">
        <v>141</v>
      </c>
    </row>
    <row r="218" s="12" customFormat="1" ht="25.92" customHeight="1">
      <c r="A218" s="12"/>
      <c r="B218" s="212"/>
      <c r="C218" s="213"/>
      <c r="D218" s="214" t="s">
        <v>75</v>
      </c>
      <c r="E218" s="215" t="s">
        <v>302</v>
      </c>
      <c r="F218" s="215" t="s">
        <v>303</v>
      </c>
      <c r="G218" s="213"/>
      <c r="H218" s="213"/>
      <c r="I218" s="216"/>
      <c r="J218" s="217">
        <f>BK218</f>
        <v>0</v>
      </c>
      <c r="K218" s="213"/>
      <c r="L218" s="218"/>
      <c r="M218" s="219"/>
      <c r="N218" s="220"/>
      <c r="O218" s="220"/>
      <c r="P218" s="221">
        <f>P219+SUM(P220:P255)</f>
        <v>0</v>
      </c>
      <c r="Q218" s="220"/>
      <c r="R218" s="221">
        <f>R219+SUM(R220:R255)</f>
        <v>27.160820000000001</v>
      </c>
      <c r="S218" s="220"/>
      <c r="T218" s="222">
        <f>T219+SUM(T220:T255)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3" t="s">
        <v>83</v>
      </c>
      <c r="AT218" s="224" t="s">
        <v>75</v>
      </c>
      <c r="AU218" s="224" t="s">
        <v>76</v>
      </c>
      <c r="AY218" s="223" t="s">
        <v>141</v>
      </c>
      <c r="BK218" s="225">
        <f>BK219+SUM(BK220:BK255)</f>
        <v>0</v>
      </c>
    </row>
    <row r="219" s="2" customFormat="1" ht="24.15" customHeight="1">
      <c r="A219" s="38"/>
      <c r="B219" s="39"/>
      <c r="C219" s="279" t="s">
        <v>304</v>
      </c>
      <c r="D219" s="279" t="s">
        <v>162</v>
      </c>
      <c r="E219" s="280" t="s">
        <v>305</v>
      </c>
      <c r="F219" s="281" t="s">
        <v>306</v>
      </c>
      <c r="G219" s="282" t="s">
        <v>281</v>
      </c>
      <c r="H219" s="283">
        <v>1630</v>
      </c>
      <c r="I219" s="284"/>
      <c r="J219" s="285">
        <f>ROUND(I219*H219,2)</f>
        <v>0</v>
      </c>
      <c r="K219" s="281" t="s">
        <v>1</v>
      </c>
      <c r="L219" s="286"/>
      <c r="M219" s="287" t="s">
        <v>1</v>
      </c>
      <c r="N219" s="288" t="s">
        <v>41</v>
      </c>
      <c r="O219" s="91"/>
      <c r="P219" s="235">
        <f>O219*H219</f>
        <v>0</v>
      </c>
      <c r="Q219" s="235">
        <v>0.01</v>
      </c>
      <c r="R219" s="235">
        <f>Q219*H219</f>
        <v>16.300000000000001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166</v>
      </c>
      <c r="AT219" s="237" t="s">
        <v>162</v>
      </c>
      <c r="AU219" s="237" t="s">
        <v>83</v>
      </c>
      <c r="AY219" s="17" t="s">
        <v>141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83</v>
      </c>
      <c r="BK219" s="238">
        <f>ROUND(I219*H219,2)</f>
        <v>0</v>
      </c>
      <c r="BL219" s="17" t="s">
        <v>100</v>
      </c>
      <c r="BM219" s="237" t="s">
        <v>307</v>
      </c>
    </row>
    <row r="220" s="2" customFormat="1" ht="24.15" customHeight="1">
      <c r="A220" s="38"/>
      <c r="B220" s="39"/>
      <c r="C220" s="279" t="s">
        <v>308</v>
      </c>
      <c r="D220" s="279" t="s">
        <v>162</v>
      </c>
      <c r="E220" s="280" t="s">
        <v>309</v>
      </c>
      <c r="F220" s="281" t="s">
        <v>310</v>
      </c>
      <c r="G220" s="282" t="s">
        <v>281</v>
      </c>
      <c r="H220" s="283">
        <v>408</v>
      </c>
      <c r="I220" s="284"/>
      <c r="J220" s="285">
        <f>ROUND(I220*H220,2)</f>
        <v>0</v>
      </c>
      <c r="K220" s="281" t="s">
        <v>1</v>
      </c>
      <c r="L220" s="286"/>
      <c r="M220" s="287" t="s">
        <v>1</v>
      </c>
      <c r="N220" s="288" t="s">
        <v>41</v>
      </c>
      <c r="O220" s="91"/>
      <c r="P220" s="235">
        <f>O220*H220</f>
        <v>0</v>
      </c>
      <c r="Q220" s="235">
        <v>0.002</v>
      </c>
      <c r="R220" s="235">
        <f>Q220*H220</f>
        <v>0.81600000000000006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166</v>
      </c>
      <c r="AT220" s="237" t="s">
        <v>162</v>
      </c>
      <c r="AU220" s="237" t="s">
        <v>83</v>
      </c>
      <c r="AY220" s="17" t="s">
        <v>141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83</v>
      </c>
      <c r="BK220" s="238">
        <f>ROUND(I220*H220,2)</f>
        <v>0</v>
      </c>
      <c r="BL220" s="17" t="s">
        <v>100</v>
      </c>
      <c r="BM220" s="237" t="s">
        <v>311</v>
      </c>
    </row>
    <row r="221" s="2" customFormat="1" ht="24.15" customHeight="1">
      <c r="A221" s="38"/>
      <c r="B221" s="39"/>
      <c r="C221" s="279" t="s">
        <v>312</v>
      </c>
      <c r="D221" s="279" t="s">
        <v>162</v>
      </c>
      <c r="E221" s="280" t="s">
        <v>313</v>
      </c>
      <c r="F221" s="281" t="s">
        <v>314</v>
      </c>
      <c r="G221" s="282" t="s">
        <v>281</v>
      </c>
      <c r="H221" s="283">
        <v>408</v>
      </c>
      <c r="I221" s="284"/>
      <c r="J221" s="285">
        <f>ROUND(I221*H221,2)</f>
        <v>0</v>
      </c>
      <c r="K221" s="281" t="s">
        <v>1</v>
      </c>
      <c r="L221" s="286"/>
      <c r="M221" s="287" t="s">
        <v>1</v>
      </c>
      <c r="N221" s="288" t="s">
        <v>41</v>
      </c>
      <c r="O221" s="91"/>
      <c r="P221" s="235">
        <f>O221*H221</f>
        <v>0</v>
      </c>
      <c r="Q221" s="235">
        <v>0.002</v>
      </c>
      <c r="R221" s="235">
        <f>Q221*H221</f>
        <v>0.81600000000000006</v>
      </c>
      <c r="S221" s="235">
        <v>0</v>
      </c>
      <c r="T221" s="23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166</v>
      </c>
      <c r="AT221" s="237" t="s">
        <v>162</v>
      </c>
      <c r="AU221" s="237" t="s">
        <v>83</v>
      </c>
      <c r="AY221" s="17" t="s">
        <v>141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83</v>
      </c>
      <c r="BK221" s="238">
        <f>ROUND(I221*H221,2)</f>
        <v>0</v>
      </c>
      <c r="BL221" s="17" t="s">
        <v>100</v>
      </c>
      <c r="BM221" s="237" t="s">
        <v>315</v>
      </c>
    </row>
    <row r="222" s="2" customFormat="1" ht="24.15" customHeight="1">
      <c r="A222" s="38"/>
      <c r="B222" s="39"/>
      <c r="C222" s="279" t="s">
        <v>316</v>
      </c>
      <c r="D222" s="279" t="s">
        <v>162</v>
      </c>
      <c r="E222" s="280" t="s">
        <v>317</v>
      </c>
      <c r="F222" s="281" t="s">
        <v>318</v>
      </c>
      <c r="G222" s="282" t="s">
        <v>281</v>
      </c>
      <c r="H222" s="283">
        <v>408</v>
      </c>
      <c r="I222" s="284"/>
      <c r="J222" s="285">
        <f>ROUND(I222*H222,2)</f>
        <v>0</v>
      </c>
      <c r="K222" s="281" t="s">
        <v>1</v>
      </c>
      <c r="L222" s="286"/>
      <c r="M222" s="287" t="s">
        <v>1</v>
      </c>
      <c r="N222" s="288" t="s">
        <v>41</v>
      </c>
      <c r="O222" s="91"/>
      <c r="P222" s="235">
        <f>O222*H222</f>
        <v>0</v>
      </c>
      <c r="Q222" s="235">
        <v>0.002</v>
      </c>
      <c r="R222" s="235">
        <f>Q222*H222</f>
        <v>0.81600000000000006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166</v>
      </c>
      <c r="AT222" s="237" t="s">
        <v>162</v>
      </c>
      <c r="AU222" s="237" t="s">
        <v>83</v>
      </c>
      <c r="AY222" s="17" t="s">
        <v>141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100</v>
      </c>
      <c r="BM222" s="237" t="s">
        <v>319</v>
      </c>
    </row>
    <row r="223" s="2" customFormat="1" ht="24.15" customHeight="1">
      <c r="A223" s="38"/>
      <c r="B223" s="39"/>
      <c r="C223" s="279" t="s">
        <v>320</v>
      </c>
      <c r="D223" s="279" t="s">
        <v>162</v>
      </c>
      <c r="E223" s="280" t="s">
        <v>321</v>
      </c>
      <c r="F223" s="281" t="s">
        <v>322</v>
      </c>
      <c r="G223" s="282" t="s">
        <v>281</v>
      </c>
      <c r="H223" s="283">
        <v>102</v>
      </c>
      <c r="I223" s="284"/>
      <c r="J223" s="285">
        <f>ROUND(I223*H223,2)</f>
        <v>0</v>
      </c>
      <c r="K223" s="281" t="s">
        <v>1</v>
      </c>
      <c r="L223" s="286"/>
      <c r="M223" s="287" t="s">
        <v>1</v>
      </c>
      <c r="N223" s="288" t="s">
        <v>41</v>
      </c>
      <c r="O223" s="91"/>
      <c r="P223" s="235">
        <f>O223*H223</f>
        <v>0</v>
      </c>
      <c r="Q223" s="235">
        <v>0.01</v>
      </c>
      <c r="R223" s="235">
        <f>Q223*H223</f>
        <v>1.02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166</v>
      </c>
      <c r="AT223" s="237" t="s">
        <v>162</v>
      </c>
      <c r="AU223" s="237" t="s">
        <v>83</v>
      </c>
      <c r="AY223" s="17" t="s">
        <v>141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83</v>
      </c>
      <c r="BK223" s="238">
        <f>ROUND(I223*H223,2)</f>
        <v>0</v>
      </c>
      <c r="BL223" s="17" t="s">
        <v>100</v>
      </c>
      <c r="BM223" s="237" t="s">
        <v>323</v>
      </c>
    </row>
    <row r="224" s="2" customFormat="1">
      <c r="A224" s="38"/>
      <c r="B224" s="39"/>
      <c r="C224" s="40"/>
      <c r="D224" s="239" t="s">
        <v>149</v>
      </c>
      <c r="E224" s="40"/>
      <c r="F224" s="240" t="s">
        <v>322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149</v>
      </c>
      <c r="AU224" s="17" t="s">
        <v>83</v>
      </c>
    </row>
    <row r="225" s="2" customFormat="1" ht="24.15" customHeight="1">
      <c r="A225" s="38"/>
      <c r="B225" s="39"/>
      <c r="C225" s="279" t="s">
        <v>324</v>
      </c>
      <c r="D225" s="279" t="s">
        <v>162</v>
      </c>
      <c r="E225" s="280" t="s">
        <v>325</v>
      </c>
      <c r="F225" s="281" t="s">
        <v>326</v>
      </c>
      <c r="G225" s="282" t="s">
        <v>281</v>
      </c>
      <c r="H225" s="283">
        <v>102</v>
      </c>
      <c r="I225" s="284"/>
      <c r="J225" s="285">
        <f>ROUND(I225*H225,2)</f>
        <v>0</v>
      </c>
      <c r="K225" s="281" t="s">
        <v>1</v>
      </c>
      <c r="L225" s="286"/>
      <c r="M225" s="287" t="s">
        <v>1</v>
      </c>
      <c r="N225" s="288" t="s">
        <v>41</v>
      </c>
      <c r="O225" s="91"/>
      <c r="P225" s="235">
        <f>O225*H225</f>
        <v>0</v>
      </c>
      <c r="Q225" s="235">
        <v>0.01</v>
      </c>
      <c r="R225" s="235">
        <f>Q225*H225</f>
        <v>1.02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166</v>
      </c>
      <c r="AT225" s="237" t="s">
        <v>162</v>
      </c>
      <c r="AU225" s="237" t="s">
        <v>83</v>
      </c>
      <c r="AY225" s="17" t="s">
        <v>141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83</v>
      </c>
      <c r="BK225" s="238">
        <f>ROUND(I225*H225,2)</f>
        <v>0</v>
      </c>
      <c r="BL225" s="17" t="s">
        <v>100</v>
      </c>
      <c r="BM225" s="237" t="s">
        <v>327</v>
      </c>
    </row>
    <row r="226" s="2" customFormat="1">
      <c r="A226" s="38"/>
      <c r="B226" s="39"/>
      <c r="C226" s="40"/>
      <c r="D226" s="239" t="s">
        <v>149</v>
      </c>
      <c r="E226" s="40"/>
      <c r="F226" s="240" t="s">
        <v>326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149</v>
      </c>
      <c r="AU226" s="17" t="s">
        <v>83</v>
      </c>
    </row>
    <row r="227" s="2" customFormat="1" ht="24.15" customHeight="1">
      <c r="A227" s="38"/>
      <c r="B227" s="39"/>
      <c r="C227" s="279" t="s">
        <v>328</v>
      </c>
      <c r="D227" s="279" t="s">
        <v>162</v>
      </c>
      <c r="E227" s="280" t="s">
        <v>329</v>
      </c>
      <c r="F227" s="281" t="s">
        <v>330</v>
      </c>
      <c r="G227" s="282" t="s">
        <v>281</v>
      </c>
      <c r="H227" s="283">
        <v>102</v>
      </c>
      <c r="I227" s="284"/>
      <c r="J227" s="285">
        <f>ROUND(I227*H227,2)</f>
        <v>0</v>
      </c>
      <c r="K227" s="281" t="s">
        <v>1</v>
      </c>
      <c r="L227" s="286"/>
      <c r="M227" s="287" t="s">
        <v>1</v>
      </c>
      <c r="N227" s="288" t="s">
        <v>41</v>
      </c>
      <c r="O227" s="91"/>
      <c r="P227" s="235">
        <f>O227*H227</f>
        <v>0</v>
      </c>
      <c r="Q227" s="235">
        <v>0.01</v>
      </c>
      <c r="R227" s="235">
        <f>Q227*H227</f>
        <v>1.02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166</v>
      </c>
      <c r="AT227" s="237" t="s">
        <v>162</v>
      </c>
      <c r="AU227" s="237" t="s">
        <v>83</v>
      </c>
      <c r="AY227" s="17" t="s">
        <v>141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83</v>
      </c>
      <c r="BK227" s="238">
        <f>ROUND(I227*H227,2)</f>
        <v>0</v>
      </c>
      <c r="BL227" s="17" t="s">
        <v>100</v>
      </c>
      <c r="BM227" s="237" t="s">
        <v>331</v>
      </c>
    </row>
    <row r="228" s="2" customFormat="1">
      <c r="A228" s="38"/>
      <c r="B228" s="39"/>
      <c r="C228" s="40"/>
      <c r="D228" s="239" t="s">
        <v>149</v>
      </c>
      <c r="E228" s="40"/>
      <c r="F228" s="240" t="s">
        <v>330</v>
      </c>
      <c r="G228" s="40"/>
      <c r="H228" s="40"/>
      <c r="I228" s="241"/>
      <c r="J228" s="40"/>
      <c r="K228" s="40"/>
      <c r="L228" s="44"/>
      <c r="M228" s="242"/>
      <c r="N228" s="24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149</v>
      </c>
      <c r="AU228" s="17" t="s">
        <v>83</v>
      </c>
    </row>
    <row r="229" s="2" customFormat="1" ht="24.15" customHeight="1">
      <c r="A229" s="38"/>
      <c r="B229" s="39"/>
      <c r="C229" s="279" t="s">
        <v>332</v>
      </c>
      <c r="D229" s="279" t="s">
        <v>162</v>
      </c>
      <c r="E229" s="280" t="s">
        <v>333</v>
      </c>
      <c r="F229" s="281" t="s">
        <v>334</v>
      </c>
      <c r="G229" s="282" t="s">
        <v>281</v>
      </c>
      <c r="H229" s="283">
        <v>102</v>
      </c>
      <c r="I229" s="284"/>
      <c r="J229" s="285">
        <f>ROUND(I229*H229,2)</f>
        <v>0</v>
      </c>
      <c r="K229" s="281" t="s">
        <v>1</v>
      </c>
      <c r="L229" s="286"/>
      <c r="M229" s="287" t="s">
        <v>1</v>
      </c>
      <c r="N229" s="288" t="s">
        <v>41</v>
      </c>
      <c r="O229" s="91"/>
      <c r="P229" s="235">
        <f>O229*H229</f>
        <v>0</v>
      </c>
      <c r="Q229" s="235">
        <v>0.01</v>
      </c>
      <c r="R229" s="235">
        <f>Q229*H229</f>
        <v>1.02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166</v>
      </c>
      <c r="AT229" s="237" t="s">
        <v>162</v>
      </c>
      <c r="AU229" s="237" t="s">
        <v>83</v>
      </c>
      <c r="AY229" s="17" t="s">
        <v>141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83</v>
      </c>
      <c r="BK229" s="238">
        <f>ROUND(I229*H229,2)</f>
        <v>0</v>
      </c>
      <c r="BL229" s="17" t="s">
        <v>100</v>
      </c>
      <c r="BM229" s="237" t="s">
        <v>335</v>
      </c>
    </row>
    <row r="230" s="2" customFormat="1">
      <c r="A230" s="38"/>
      <c r="B230" s="39"/>
      <c r="C230" s="40"/>
      <c r="D230" s="239" t="s">
        <v>149</v>
      </c>
      <c r="E230" s="40"/>
      <c r="F230" s="240" t="s">
        <v>334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149</v>
      </c>
      <c r="AU230" s="17" t="s">
        <v>83</v>
      </c>
    </row>
    <row r="231" s="2" customFormat="1" ht="24.15" customHeight="1">
      <c r="A231" s="38"/>
      <c r="B231" s="39"/>
      <c r="C231" s="279" t="s">
        <v>336</v>
      </c>
      <c r="D231" s="279" t="s">
        <v>162</v>
      </c>
      <c r="E231" s="280" t="s">
        <v>337</v>
      </c>
      <c r="F231" s="281" t="s">
        <v>338</v>
      </c>
      <c r="G231" s="282" t="s">
        <v>281</v>
      </c>
      <c r="H231" s="283">
        <v>147</v>
      </c>
      <c r="I231" s="284"/>
      <c r="J231" s="285">
        <f>ROUND(I231*H231,2)</f>
        <v>0</v>
      </c>
      <c r="K231" s="281" t="s">
        <v>1</v>
      </c>
      <c r="L231" s="286"/>
      <c r="M231" s="287" t="s">
        <v>1</v>
      </c>
      <c r="N231" s="288" t="s">
        <v>41</v>
      </c>
      <c r="O231" s="91"/>
      <c r="P231" s="235">
        <f>O231*H231</f>
        <v>0</v>
      </c>
      <c r="Q231" s="235">
        <v>0.0070000000000000001</v>
      </c>
      <c r="R231" s="235">
        <f>Q231*H231</f>
        <v>1.0289999999999999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166</v>
      </c>
      <c r="AT231" s="237" t="s">
        <v>162</v>
      </c>
      <c r="AU231" s="237" t="s">
        <v>83</v>
      </c>
      <c r="AY231" s="17" t="s">
        <v>141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100</v>
      </c>
      <c r="BM231" s="237" t="s">
        <v>339</v>
      </c>
    </row>
    <row r="232" s="2" customFormat="1">
      <c r="A232" s="38"/>
      <c r="B232" s="39"/>
      <c r="C232" s="40"/>
      <c r="D232" s="239" t="s">
        <v>149</v>
      </c>
      <c r="E232" s="40"/>
      <c r="F232" s="240" t="s">
        <v>338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149</v>
      </c>
      <c r="AU232" s="17" t="s">
        <v>83</v>
      </c>
    </row>
    <row r="233" s="2" customFormat="1" ht="24.15" customHeight="1">
      <c r="A233" s="38"/>
      <c r="B233" s="39"/>
      <c r="C233" s="279" t="s">
        <v>340</v>
      </c>
      <c r="D233" s="279" t="s">
        <v>162</v>
      </c>
      <c r="E233" s="280" t="s">
        <v>341</v>
      </c>
      <c r="F233" s="281" t="s">
        <v>342</v>
      </c>
      <c r="G233" s="282" t="s">
        <v>281</v>
      </c>
      <c r="H233" s="283">
        <v>137</v>
      </c>
      <c r="I233" s="284"/>
      <c r="J233" s="285">
        <f>ROUND(I233*H233,2)</f>
        <v>0</v>
      </c>
      <c r="K233" s="281" t="s">
        <v>1</v>
      </c>
      <c r="L233" s="286"/>
      <c r="M233" s="287" t="s">
        <v>1</v>
      </c>
      <c r="N233" s="288" t="s">
        <v>41</v>
      </c>
      <c r="O233" s="91"/>
      <c r="P233" s="235">
        <f>O233*H233</f>
        <v>0</v>
      </c>
      <c r="Q233" s="235">
        <v>0.0015</v>
      </c>
      <c r="R233" s="235">
        <f>Q233*H233</f>
        <v>0.20550000000000002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166</v>
      </c>
      <c r="AT233" s="237" t="s">
        <v>162</v>
      </c>
      <c r="AU233" s="237" t="s">
        <v>83</v>
      </c>
      <c r="AY233" s="17" t="s">
        <v>141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100</v>
      </c>
      <c r="BM233" s="237" t="s">
        <v>343</v>
      </c>
    </row>
    <row r="234" s="2" customFormat="1" ht="24.15" customHeight="1">
      <c r="A234" s="38"/>
      <c r="B234" s="39"/>
      <c r="C234" s="279" t="s">
        <v>344</v>
      </c>
      <c r="D234" s="279" t="s">
        <v>162</v>
      </c>
      <c r="E234" s="280" t="s">
        <v>345</v>
      </c>
      <c r="F234" s="281" t="s">
        <v>346</v>
      </c>
      <c r="G234" s="282" t="s">
        <v>281</v>
      </c>
      <c r="H234" s="283">
        <v>137</v>
      </c>
      <c r="I234" s="284"/>
      <c r="J234" s="285">
        <f>ROUND(I234*H234,2)</f>
        <v>0</v>
      </c>
      <c r="K234" s="281" t="s">
        <v>1</v>
      </c>
      <c r="L234" s="286"/>
      <c r="M234" s="287" t="s">
        <v>1</v>
      </c>
      <c r="N234" s="288" t="s">
        <v>41</v>
      </c>
      <c r="O234" s="91"/>
      <c r="P234" s="235">
        <f>O234*H234</f>
        <v>0</v>
      </c>
      <c r="Q234" s="235">
        <v>0.0070000000000000001</v>
      </c>
      <c r="R234" s="235">
        <f>Q234*H234</f>
        <v>0.95900000000000007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166</v>
      </c>
      <c r="AT234" s="237" t="s">
        <v>162</v>
      </c>
      <c r="AU234" s="237" t="s">
        <v>83</v>
      </c>
      <c r="AY234" s="17" t="s">
        <v>141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100</v>
      </c>
      <c r="BM234" s="237" t="s">
        <v>347</v>
      </c>
    </row>
    <row r="235" s="2" customFormat="1">
      <c r="A235" s="38"/>
      <c r="B235" s="39"/>
      <c r="C235" s="40"/>
      <c r="D235" s="239" t="s">
        <v>149</v>
      </c>
      <c r="E235" s="40"/>
      <c r="F235" s="240" t="s">
        <v>348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149</v>
      </c>
      <c r="AU235" s="17" t="s">
        <v>83</v>
      </c>
    </row>
    <row r="236" s="2" customFormat="1" ht="24.15" customHeight="1">
      <c r="A236" s="38"/>
      <c r="B236" s="39"/>
      <c r="C236" s="279" t="s">
        <v>349</v>
      </c>
      <c r="D236" s="279" t="s">
        <v>162</v>
      </c>
      <c r="E236" s="280" t="s">
        <v>350</v>
      </c>
      <c r="F236" s="281" t="s">
        <v>351</v>
      </c>
      <c r="G236" s="282" t="s">
        <v>281</v>
      </c>
      <c r="H236" s="283">
        <v>137</v>
      </c>
      <c r="I236" s="284"/>
      <c r="J236" s="285">
        <f>ROUND(I236*H236,2)</f>
        <v>0</v>
      </c>
      <c r="K236" s="281" t="s">
        <v>1</v>
      </c>
      <c r="L236" s="286"/>
      <c r="M236" s="287" t="s">
        <v>1</v>
      </c>
      <c r="N236" s="288" t="s">
        <v>41</v>
      </c>
      <c r="O236" s="91"/>
      <c r="P236" s="235">
        <f>O236*H236</f>
        <v>0</v>
      </c>
      <c r="Q236" s="235">
        <v>0.0015</v>
      </c>
      <c r="R236" s="235">
        <f>Q236*H236</f>
        <v>0.20550000000000002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166</v>
      </c>
      <c r="AT236" s="237" t="s">
        <v>162</v>
      </c>
      <c r="AU236" s="237" t="s">
        <v>83</v>
      </c>
      <c r="AY236" s="17" t="s">
        <v>141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100</v>
      </c>
      <c r="BM236" s="237" t="s">
        <v>352</v>
      </c>
    </row>
    <row r="237" s="2" customFormat="1" ht="24.15" customHeight="1">
      <c r="A237" s="38"/>
      <c r="B237" s="39"/>
      <c r="C237" s="279" t="s">
        <v>353</v>
      </c>
      <c r="D237" s="279" t="s">
        <v>162</v>
      </c>
      <c r="E237" s="280" t="s">
        <v>354</v>
      </c>
      <c r="F237" s="281" t="s">
        <v>355</v>
      </c>
      <c r="G237" s="282" t="s">
        <v>281</v>
      </c>
      <c r="H237" s="283">
        <v>136</v>
      </c>
      <c r="I237" s="284"/>
      <c r="J237" s="285">
        <f>ROUND(I237*H237,2)</f>
        <v>0</v>
      </c>
      <c r="K237" s="281" t="s">
        <v>1</v>
      </c>
      <c r="L237" s="286"/>
      <c r="M237" s="287" t="s">
        <v>1</v>
      </c>
      <c r="N237" s="288" t="s">
        <v>41</v>
      </c>
      <c r="O237" s="91"/>
      <c r="P237" s="235">
        <f>O237*H237</f>
        <v>0</v>
      </c>
      <c r="Q237" s="235">
        <v>0.0015</v>
      </c>
      <c r="R237" s="235">
        <f>Q237*H237</f>
        <v>0.20400000000000002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166</v>
      </c>
      <c r="AT237" s="237" t="s">
        <v>162</v>
      </c>
      <c r="AU237" s="237" t="s">
        <v>83</v>
      </c>
      <c r="AY237" s="17" t="s">
        <v>141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83</v>
      </c>
      <c r="BK237" s="238">
        <f>ROUND(I237*H237,2)</f>
        <v>0</v>
      </c>
      <c r="BL237" s="17" t="s">
        <v>100</v>
      </c>
      <c r="BM237" s="237" t="s">
        <v>356</v>
      </c>
    </row>
    <row r="238" s="2" customFormat="1" ht="24.15" customHeight="1">
      <c r="A238" s="38"/>
      <c r="B238" s="39"/>
      <c r="C238" s="279" t="s">
        <v>357</v>
      </c>
      <c r="D238" s="279" t="s">
        <v>162</v>
      </c>
      <c r="E238" s="280" t="s">
        <v>358</v>
      </c>
      <c r="F238" s="281" t="s">
        <v>359</v>
      </c>
      <c r="G238" s="282" t="s">
        <v>281</v>
      </c>
      <c r="H238" s="283">
        <v>136</v>
      </c>
      <c r="I238" s="284"/>
      <c r="J238" s="285">
        <f>ROUND(I238*H238,2)</f>
        <v>0</v>
      </c>
      <c r="K238" s="281" t="s">
        <v>1</v>
      </c>
      <c r="L238" s="286"/>
      <c r="M238" s="287" t="s">
        <v>1</v>
      </c>
      <c r="N238" s="288" t="s">
        <v>41</v>
      </c>
      <c r="O238" s="91"/>
      <c r="P238" s="235">
        <f>O238*H238</f>
        <v>0</v>
      </c>
      <c r="Q238" s="235">
        <v>0.0070000000000000001</v>
      </c>
      <c r="R238" s="235">
        <f>Q238*H238</f>
        <v>0.95200000000000007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166</v>
      </c>
      <c r="AT238" s="237" t="s">
        <v>162</v>
      </c>
      <c r="AU238" s="237" t="s">
        <v>83</v>
      </c>
      <c r="AY238" s="17" t="s">
        <v>141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100</v>
      </c>
      <c r="BM238" s="237" t="s">
        <v>360</v>
      </c>
    </row>
    <row r="239" s="2" customFormat="1">
      <c r="A239" s="38"/>
      <c r="B239" s="39"/>
      <c r="C239" s="40"/>
      <c r="D239" s="239" t="s">
        <v>149</v>
      </c>
      <c r="E239" s="40"/>
      <c r="F239" s="240" t="s">
        <v>359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149</v>
      </c>
      <c r="AU239" s="17" t="s">
        <v>83</v>
      </c>
    </row>
    <row r="240" s="2" customFormat="1" ht="24.15" customHeight="1">
      <c r="A240" s="38"/>
      <c r="B240" s="39"/>
      <c r="C240" s="279" t="s">
        <v>361</v>
      </c>
      <c r="D240" s="279" t="s">
        <v>162</v>
      </c>
      <c r="E240" s="280" t="s">
        <v>362</v>
      </c>
      <c r="F240" s="281" t="s">
        <v>363</v>
      </c>
      <c r="G240" s="282" t="s">
        <v>281</v>
      </c>
      <c r="H240" s="283">
        <v>136</v>
      </c>
      <c r="I240" s="284"/>
      <c r="J240" s="285">
        <f>ROUND(I240*H240,2)</f>
        <v>0</v>
      </c>
      <c r="K240" s="281" t="s">
        <v>1</v>
      </c>
      <c r="L240" s="286"/>
      <c r="M240" s="287" t="s">
        <v>1</v>
      </c>
      <c r="N240" s="288" t="s">
        <v>41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166</v>
      </c>
      <c r="AT240" s="237" t="s">
        <v>162</v>
      </c>
      <c r="AU240" s="237" t="s">
        <v>83</v>
      </c>
      <c r="AY240" s="17" t="s">
        <v>141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83</v>
      </c>
      <c r="BK240" s="238">
        <f>ROUND(I240*H240,2)</f>
        <v>0</v>
      </c>
      <c r="BL240" s="17" t="s">
        <v>100</v>
      </c>
      <c r="BM240" s="237" t="s">
        <v>364</v>
      </c>
    </row>
    <row r="241" s="2" customFormat="1" ht="24.15" customHeight="1">
      <c r="A241" s="38"/>
      <c r="B241" s="39"/>
      <c r="C241" s="279" t="s">
        <v>365</v>
      </c>
      <c r="D241" s="279" t="s">
        <v>162</v>
      </c>
      <c r="E241" s="280" t="s">
        <v>366</v>
      </c>
      <c r="F241" s="281" t="s">
        <v>367</v>
      </c>
      <c r="G241" s="282" t="s">
        <v>281</v>
      </c>
      <c r="H241" s="283">
        <v>136</v>
      </c>
      <c r="I241" s="284"/>
      <c r="J241" s="285">
        <f>ROUND(I241*H241,2)</f>
        <v>0</v>
      </c>
      <c r="K241" s="281" t="s">
        <v>1</v>
      </c>
      <c r="L241" s="286"/>
      <c r="M241" s="287" t="s">
        <v>1</v>
      </c>
      <c r="N241" s="288" t="s">
        <v>41</v>
      </c>
      <c r="O241" s="91"/>
      <c r="P241" s="235">
        <f>O241*H241</f>
        <v>0</v>
      </c>
      <c r="Q241" s="235">
        <v>0.0015</v>
      </c>
      <c r="R241" s="235">
        <f>Q241*H241</f>
        <v>0.20400000000000002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166</v>
      </c>
      <c r="AT241" s="237" t="s">
        <v>162</v>
      </c>
      <c r="AU241" s="237" t="s">
        <v>83</v>
      </c>
      <c r="AY241" s="17" t="s">
        <v>141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100</v>
      </c>
      <c r="BM241" s="237" t="s">
        <v>368</v>
      </c>
    </row>
    <row r="242" s="2" customFormat="1" ht="16.5" customHeight="1">
      <c r="A242" s="38"/>
      <c r="B242" s="39"/>
      <c r="C242" s="279" t="s">
        <v>369</v>
      </c>
      <c r="D242" s="279" t="s">
        <v>162</v>
      </c>
      <c r="E242" s="280" t="s">
        <v>370</v>
      </c>
      <c r="F242" s="281" t="s">
        <v>371</v>
      </c>
      <c r="G242" s="282" t="s">
        <v>165</v>
      </c>
      <c r="H242" s="283">
        <v>513.82000000000005</v>
      </c>
      <c r="I242" s="284"/>
      <c r="J242" s="285">
        <f>ROUND(I242*H242,2)</f>
        <v>0</v>
      </c>
      <c r="K242" s="281" t="s">
        <v>1</v>
      </c>
      <c r="L242" s="286"/>
      <c r="M242" s="287" t="s">
        <v>1</v>
      </c>
      <c r="N242" s="288" t="s">
        <v>41</v>
      </c>
      <c r="O242" s="91"/>
      <c r="P242" s="235">
        <f>O242*H242</f>
        <v>0</v>
      </c>
      <c r="Q242" s="235">
        <v>0.001</v>
      </c>
      <c r="R242" s="235">
        <f>Q242*H242</f>
        <v>0.51382000000000005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166</v>
      </c>
      <c r="AT242" s="237" t="s">
        <v>162</v>
      </c>
      <c r="AU242" s="237" t="s">
        <v>83</v>
      </c>
      <c r="AY242" s="17" t="s">
        <v>141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83</v>
      </c>
      <c r="BK242" s="238">
        <f>ROUND(I242*H242,2)</f>
        <v>0</v>
      </c>
      <c r="BL242" s="17" t="s">
        <v>100</v>
      </c>
      <c r="BM242" s="237" t="s">
        <v>372</v>
      </c>
    </row>
    <row r="243" s="2" customFormat="1">
      <c r="A243" s="38"/>
      <c r="B243" s="39"/>
      <c r="C243" s="40"/>
      <c r="D243" s="239" t="s">
        <v>149</v>
      </c>
      <c r="E243" s="40"/>
      <c r="F243" s="240" t="s">
        <v>371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149</v>
      </c>
      <c r="AU243" s="17" t="s">
        <v>83</v>
      </c>
    </row>
    <row r="244" s="13" customFormat="1">
      <c r="A244" s="13"/>
      <c r="B244" s="246"/>
      <c r="C244" s="247"/>
      <c r="D244" s="239" t="s">
        <v>158</v>
      </c>
      <c r="E244" s="248" t="s">
        <v>1</v>
      </c>
      <c r="F244" s="249" t="s">
        <v>373</v>
      </c>
      <c r="G244" s="247"/>
      <c r="H244" s="250">
        <v>456.68000000000001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158</v>
      </c>
      <c r="AU244" s="256" t="s">
        <v>83</v>
      </c>
      <c r="AV244" s="13" t="s">
        <v>85</v>
      </c>
      <c r="AW244" s="13" t="s">
        <v>32</v>
      </c>
      <c r="AX244" s="13" t="s">
        <v>76</v>
      </c>
      <c r="AY244" s="256" t="s">
        <v>141</v>
      </c>
    </row>
    <row r="245" s="14" customFormat="1">
      <c r="A245" s="14"/>
      <c r="B245" s="257"/>
      <c r="C245" s="258"/>
      <c r="D245" s="239" t="s">
        <v>158</v>
      </c>
      <c r="E245" s="259" t="s">
        <v>1</v>
      </c>
      <c r="F245" s="260" t="s">
        <v>374</v>
      </c>
      <c r="G245" s="258"/>
      <c r="H245" s="261">
        <v>456.68000000000001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7" t="s">
        <v>158</v>
      </c>
      <c r="AU245" s="267" t="s">
        <v>83</v>
      </c>
      <c r="AV245" s="14" t="s">
        <v>93</v>
      </c>
      <c r="AW245" s="14" t="s">
        <v>32</v>
      </c>
      <c r="AX245" s="14" t="s">
        <v>76</v>
      </c>
      <c r="AY245" s="267" t="s">
        <v>141</v>
      </c>
    </row>
    <row r="246" s="13" customFormat="1">
      <c r="A246" s="13"/>
      <c r="B246" s="246"/>
      <c r="C246" s="247"/>
      <c r="D246" s="239" t="s">
        <v>158</v>
      </c>
      <c r="E246" s="248" t="s">
        <v>1</v>
      </c>
      <c r="F246" s="249" t="s">
        <v>375</v>
      </c>
      <c r="G246" s="247"/>
      <c r="H246" s="250">
        <v>2.04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6" t="s">
        <v>158</v>
      </c>
      <c r="AU246" s="256" t="s">
        <v>83</v>
      </c>
      <c r="AV246" s="13" t="s">
        <v>85</v>
      </c>
      <c r="AW246" s="13" t="s">
        <v>32</v>
      </c>
      <c r="AX246" s="13" t="s">
        <v>76</v>
      </c>
      <c r="AY246" s="256" t="s">
        <v>141</v>
      </c>
    </row>
    <row r="247" s="14" customFormat="1">
      <c r="A247" s="14"/>
      <c r="B247" s="257"/>
      <c r="C247" s="258"/>
      <c r="D247" s="239" t="s">
        <v>158</v>
      </c>
      <c r="E247" s="259" t="s">
        <v>1</v>
      </c>
      <c r="F247" s="260" t="s">
        <v>376</v>
      </c>
      <c r="G247" s="258"/>
      <c r="H247" s="261">
        <v>2.04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7" t="s">
        <v>158</v>
      </c>
      <c r="AU247" s="267" t="s">
        <v>83</v>
      </c>
      <c r="AV247" s="14" t="s">
        <v>93</v>
      </c>
      <c r="AW247" s="14" t="s">
        <v>32</v>
      </c>
      <c r="AX247" s="14" t="s">
        <v>76</v>
      </c>
      <c r="AY247" s="267" t="s">
        <v>141</v>
      </c>
    </row>
    <row r="248" s="13" customFormat="1">
      <c r="A248" s="13"/>
      <c r="B248" s="246"/>
      <c r="C248" s="247"/>
      <c r="D248" s="239" t="s">
        <v>158</v>
      </c>
      <c r="E248" s="248" t="s">
        <v>1</v>
      </c>
      <c r="F248" s="249" t="s">
        <v>377</v>
      </c>
      <c r="G248" s="247"/>
      <c r="H248" s="250">
        <v>55.100000000000001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6" t="s">
        <v>158</v>
      </c>
      <c r="AU248" s="256" t="s">
        <v>83</v>
      </c>
      <c r="AV248" s="13" t="s">
        <v>85</v>
      </c>
      <c r="AW248" s="13" t="s">
        <v>32</v>
      </c>
      <c r="AX248" s="13" t="s">
        <v>76</v>
      </c>
      <c r="AY248" s="256" t="s">
        <v>141</v>
      </c>
    </row>
    <row r="249" s="14" customFormat="1">
      <c r="A249" s="14"/>
      <c r="B249" s="257"/>
      <c r="C249" s="258"/>
      <c r="D249" s="239" t="s">
        <v>158</v>
      </c>
      <c r="E249" s="259" t="s">
        <v>1</v>
      </c>
      <c r="F249" s="260" t="s">
        <v>378</v>
      </c>
      <c r="G249" s="258"/>
      <c r="H249" s="261">
        <v>55.100000000000001</v>
      </c>
      <c r="I249" s="262"/>
      <c r="J249" s="258"/>
      <c r="K249" s="258"/>
      <c r="L249" s="263"/>
      <c r="M249" s="264"/>
      <c r="N249" s="265"/>
      <c r="O249" s="265"/>
      <c r="P249" s="265"/>
      <c r="Q249" s="265"/>
      <c r="R249" s="265"/>
      <c r="S249" s="265"/>
      <c r="T249" s="26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7" t="s">
        <v>158</v>
      </c>
      <c r="AU249" s="267" t="s">
        <v>83</v>
      </c>
      <c r="AV249" s="14" t="s">
        <v>93</v>
      </c>
      <c r="AW249" s="14" t="s">
        <v>32</v>
      </c>
      <c r="AX249" s="14" t="s">
        <v>76</v>
      </c>
      <c r="AY249" s="267" t="s">
        <v>141</v>
      </c>
    </row>
    <row r="250" s="15" customFormat="1">
      <c r="A250" s="15"/>
      <c r="B250" s="268"/>
      <c r="C250" s="269"/>
      <c r="D250" s="239" t="s">
        <v>158</v>
      </c>
      <c r="E250" s="270" t="s">
        <v>1</v>
      </c>
      <c r="F250" s="271" t="s">
        <v>161</v>
      </c>
      <c r="G250" s="269"/>
      <c r="H250" s="272">
        <v>513.82000000000005</v>
      </c>
      <c r="I250" s="273"/>
      <c r="J250" s="269"/>
      <c r="K250" s="269"/>
      <c r="L250" s="274"/>
      <c r="M250" s="275"/>
      <c r="N250" s="276"/>
      <c r="O250" s="276"/>
      <c r="P250" s="276"/>
      <c r="Q250" s="276"/>
      <c r="R250" s="276"/>
      <c r="S250" s="276"/>
      <c r="T250" s="277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8" t="s">
        <v>158</v>
      </c>
      <c r="AU250" s="278" t="s">
        <v>83</v>
      </c>
      <c r="AV250" s="15" t="s">
        <v>100</v>
      </c>
      <c r="AW250" s="15" t="s">
        <v>32</v>
      </c>
      <c r="AX250" s="15" t="s">
        <v>83</v>
      </c>
      <c r="AY250" s="278" t="s">
        <v>141</v>
      </c>
    </row>
    <row r="251" s="2" customFormat="1" ht="24.15" customHeight="1">
      <c r="A251" s="38"/>
      <c r="B251" s="39"/>
      <c r="C251" s="279" t="s">
        <v>379</v>
      </c>
      <c r="D251" s="279" t="s">
        <v>162</v>
      </c>
      <c r="E251" s="280" t="s">
        <v>380</v>
      </c>
      <c r="F251" s="281" t="s">
        <v>381</v>
      </c>
      <c r="G251" s="282" t="s">
        <v>281</v>
      </c>
      <c r="H251" s="283">
        <v>2</v>
      </c>
      <c r="I251" s="284"/>
      <c r="J251" s="285">
        <f>ROUND(I251*H251,2)</f>
        <v>0</v>
      </c>
      <c r="K251" s="281" t="s">
        <v>1</v>
      </c>
      <c r="L251" s="286"/>
      <c r="M251" s="287" t="s">
        <v>1</v>
      </c>
      <c r="N251" s="288" t="s">
        <v>41</v>
      </c>
      <c r="O251" s="91"/>
      <c r="P251" s="235">
        <f>O251*H251</f>
        <v>0</v>
      </c>
      <c r="Q251" s="235">
        <v>0.014999999999999999</v>
      </c>
      <c r="R251" s="235">
        <f>Q251*H251</f>
        <v>0.029999999999999999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166</v>
      </c>
      <c r="AT251" s="237" t="s">
        <v>162</v>
      </c>
      <c r="AU251" s="237" t="s">
        <v>83</v>
      </c>
      <c r="AY251" s="17" t="s">
        <v>141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83</v>
      </c>
      <c r="BK251" s="238">
        <f>ROUND(I251*H251,2)</f>
        <v>0</v>
      </c>
      <c r="BL251" s="17" t="s">
        <v>100</v>
      </c>
      <c r="BM251" s="237" t="s">
        <v>382</v>
      </c>
    </row>
    <row r="252" s="2" customFormat="1">
      <c r="A252" s="38"/>
      <c r="B252" s="39"/>
      <c r="C252" s="40"/>
      <c r="D252" s="239" t="s">
        <v>149</v>
      </c>
      <c r="E252" s="40"/>
      <c r="F252" s="240" t="s">
        <v>383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149</v>
      </c>
      <c r="AU252" s="17" t="s">
        <v>83</v>
      </c>
    </row>
    <row r="253" s="2" customFormat="1" ht="24.15" customHeight="1">
      <c r="A253" s="38"/>
      <c r="B253" s="39"/>
      <c r="C253" s="279" t="s">
        <v>384</v>
      </c>
      <c r="D253" s="279" t="s">
        <v>162</v>
      </c>
      <c r="E253" s="280" t="s">
        <v>385</v>
      </c>
      <c r="F253" s="281" t="s">
        <v>386</v>
      </c>
      <c r="G253" s="282" t="s">
        <v>281</v>
      </c>
      <c r="H253" s="283">
        <v>2</v>
      </c>
      <c r="I253" s="284"/>
      <c r="J253" s="285">
        <f>ROUND(I253*H253,2)</f>
        <v>0</v>
      </c>
      <c r="K253" s="281" t="s">
        <v>1</v>
      </c>
      <c r="L253" s="286"/>
      <c r="M253" s="287" t="s">
        <v>1</v>
      </c>
      <c r="N253" s="288" t="s">
        <v>41</v>
      </c>
      <c r="O253" s="91"/>
      <c r="P253" s="235">
        <f>O253*H253</f>
        <v>0</v>
      </c>
      <c r="Q253" s="235">
        <v>0.014999999999999999</v>
      </c>
      <c r="R253" s="235">
        <f>Q253*H253</f>
        <v>0.029999999999999999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166</v>
      </c>
      <c r="AT253" s="237" t="s">
        <v>162</v>
      </c>
      <c r="AU253" s="237" t="s">
        <v>83</v>
      </c>
      <c r="AY253" s="17" t="s">
        <v>141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83</v>
      </c>
      <c r="BK253" s="238">
        <f>ROUND(I253*H253,2)</f>
        <v>0</v>
      </c>
      <c r="BL253" s="17" t="s">
        <v>100</v>
      </c>
      <c r="BM253" s="237" t="s">
        <v>387</v>
      </c>
    </row>
    <row r="254" s="2" customFormat="1">
      <c r="A254" s="38"/>
      <c r="B254" s="39"/>
      <c r="C254" s="40"/>
      <c r="D254" s="239" t="s">
        <v>149</v>
      </c>
      <c r="E254" s="40"/>
      <c r="F254" s="240" t="s">
        <v>388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149</v>
      </c>
      <c r="AU254" s="17" t="s">
        <v>83</v>
      </c>
    </row>
    <row r="255" s="12" customFormat="1" ht="22.8" customHeight="1">
      <c r="A255" s="12"/>
      <c r="B255" s="212"/>
      <c r="C255" s="213"/>
      <c r="D255" s="214" t="s">
        <v>75</v>
      </c>
      <c r="E255" s="289" t="s">
        <v>389</v>
      </c>
      <c r="F255" s="289" t="s">
        <v>390</v>
      </c>
      <c r="G255" s="213"/>
      <c r="H255" s="213"/>
      <c r="I255" s="216"/>
      <c r="J255" s="290">
        <f>BK255</f>
        <v>0</v>
      </c>
      <c r="K255" s="213"/>
      <c r="L255" s="218"/>
      <c r="M255" s="219"/>
      <c r="N255" s="220"/>
      <c r="O255" s="220"/>
      <c r="P255" s="221">
        <f>SUM(P256:P258)</f>
        <v>0</v>
      </c>
      <c r="Q255" s="220"/>
      <c r="R255" s="221">
        <f>SUM(R256:R258)</f>
        <v>0</v>
      </c>
      <c r="S255" s="220"/>
      <c r="T255" s="222">
        <f>SUM(T256:T258)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3" t="s">
        <v>83</v>
      </c>
      <c r="AT255" s="224" t="s">
        <v>75</v>
      </c>
      <c r="AU255" s="224" t="s">
        <v>83</v>
      </c>
      <c r="AY255" s="223" t="s">
        <v>141</v>
      </c>
      <c r="BK255" s="225">
        <f>SUM(BK256:BK258)</f>
        <v>0</v>
      </c>
    </row>
    <row r="256" s="2" customFormat="1" ht="24.15" customHeight="1">
      <c r="A256" s="38"/>
      <c r="B256" s="39"/>
      <c r="C256" s="226" t="s">
        <v>391</v>
      </c>
      <c r="D256" s="226" t="s">
        <v>142</v>
      </c>
      <c r="E256" s="227" t="s">
        <v>392</v>
      </c>
      <c r="F256" s="228" t="s">
        <v>393</v>
      </c>
      <c r="G256" s="229" t="s">
        <v>394</v>
      </c>
      <c r="H256" s="230">
        <v>125.67700000000001</v>
      </c>
      <c r="I256" s="231"/>
      <c r="J256" s="232">
        <f>ROUND(I256*H256,2)</f>
        <v>0</v>
      </c>
      <c r="K256" s="228" t="s">
        <v>146</v>
      </c>
      <c r="L256" s="44"/>
      <c r="M256" s="233" t="s">
        <v>1</v>
      </c>
      <c r="N256" s="234" t="s">
        <v>41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100</v>
      </c>
      <c r="AT256" s="237" t="s">
        <v>142</v>
      </c>
      <c r="AU256" s="237" t="s">
        <v>85</v>
      </c>
      <c r="AY256" s="17" t="s">
        <v>141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83</v>
      </c>
      <c r="BK256" s="238">
        <f>ROUND(I256*H256,2)</f>
        <v>0</v>
      </c>
      <c r="BL256" s="17" t="s">
        <v>100</v>
      </c>
      <c r="BM256" s="237" t="s">
        <v>395</v>
      </c>
    </row>
    <row r="257" s="2" customFormat="1">
      <c r="A257" s="38"/>
      <c r="B257" s="39"/>
      <c r="C257" s="40"/>
      <c r="D257" s="239" t="s">
        <v>149</v>
      </c>
      <c r="E257" s="40"/>
      <c r="F257" s="240" t="s">
        <v>396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149</v>
      </c>
      <c r="AU257" s="17" t="s">
        <v>85</v>
      </c>
    </row>
    <row r="258" s="2" customFormat="1">
      <c r="A258" s="38"/>
      <c r="B258" s="39"/>
      <c r="C258" s="40"/>
      <c r="D258" s="244" t="s">
        <v>151</v>
      </c>
      <c r="E258" s="40"/>
      <c r="F258" s="245" t="s">
        <v>397</v>
      </c>
      <c r="G258" s="40"/>
      <c r="H258" s="40"/>
      <c r="I258" s="241"/>
      <c r="J258" s="40"/>
      <c r="K258" s="40"/>
      <c r="L258" s="44"/>
      <c r="M258" s="291"/>
      <c r="N258" s="292"/>
      <c r="O258" s="293"/>
      <c r="P258" s="293"/>
      <c r="Q258" s="293"/>
      <c r="R258" s="293"/>
      <c r="S258" s="293"/>
      <c r="T258" s="294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151</v>
      </c>
      <c r="AU258" s="17" t="s">
        <v>85</v>
      </c>
    </row>
    <row r="259" s="2" customFormat="1" ht="6.96" customHeight="1">
      <c r="A259" s="38"/>
      <c r="B259" s="66"/>
      <c r="C259" s="67"/>
      <c r="D259" s="67"/>
      <c r="E259" s="67"/>
      <c r="F259" s="67"/>
      <c r="G259" s="67"/>
      <c r="H259" s="67"/>
      <c r="I259" s="67"/>
      <c r="J259" s="67"/>
      <c r="K259" s="67"/>
      <c r="L259" s="44"/>
      <c r="M259" s="38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</row>
  </sheetData>
  <sheetProtection sheet="1" autoFilter="0" formatColumns="0" formatRows="0" objects="1" scenarios="1" spinCount="100000" saltValue="Y6AbKscjhpZSgJPMbnDLPEt/kW8BJiTtAVhusxqtAfGE21wklXSQFxs262VdCq2Um8fTjGHDwMuJljzJ+HJ4FQ==" hashValue="6LTXfIvWrXwssphigWy00Otuqey5qhbnUMDSfNBOZr0BH/c55x2tI+ogYSJFCC9Y8s3rQ64BefCowupqDySkqw==" algorithmName="SHA-512" password="CC35"/>
  <autoFilter ref="C127:K25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hyperlinks>
    <hyperlink ref="F132" r:id="rId1" display="https://podminky.urs.cz/item/CS_URS_2024_01/111151231"/>
    <hyperlink ref="F135" r:id="rId2" display="https://podminky.urs.cz/item/CS_URS_2024_01/181451121"/>
    <hyperlink ref="F144" r:id="rId3" display="https://podminky.urs.cz/item/CS_URS_2024_01/183101113"/>
    <hyperlink ref="F147" r:id="rId4" display="https://podminky.urs.cz/item/CS_URS_2024_01/183101114"/>
    <hyperlink ref="F150" r:id="rId5" display="https://podminky.urs.cz/item/CS_URS_2024_01/183101115"/>
    <hyperlink ref="F153" r:id="rId6" display="https://podminky.urs.cz/item/CS_URS_2024_01/183403112"/>
    <hyperlink ref="F156" r:id="rId7" display="https://podminky.urs.cz/item/CS_URS_2024_01/183403114"/>
    <hyperlink ref="F159" r:id="rId8" display="https://podminky.urs.cz/item/CS_URS_2024_01/183403152"/>
    <hyperlink ref="F162" r:id="rId9" display="https://podminky.urs.cz/item/CS_URS_2024_01/184102111"/>
    <hyperlink ref="F165" r:id="rId10" display="https://podminky.urs.cz/item/CS_URS_2024_01/184102112"/>
    <hyperlink ref="F168" r:id="rId11" display="https://podminky.urs.cz/item/CS_URS_2024_01/184102113"/>
    <hyperlink ref="F171" r:id="rId12" display="https://podminky.urs.cz/item/CS_URS_2024_01/184851257"/>
    <hyperlink ref="F175" r:id="rId13" display="https://podminky.urs.cz/item/CS_URS_2024_01/184853511"/>
    <hyperlink ref="F179" r:id="rId14" display="https://podminky.urs.cz/item/CS_URS_2024_01/184911431"/>
    <hyperlink ref="F192" r:id="rId15" display="https://podminky.urs.cz/item/CS_URS_2024_01/185803211"/>
    <hyperlink ref="F195" r:id="rId16" display="https://podminky.urs.cz/item/CS_URS_2024_01/185851121"/>
    <hyperlink ref="F205" r:id="rId17" display="https://podminky.urs.cz/item/CS_URS_2024_01/185851129"/>
    <hyperlink ref="F258" r:id="rId18" display="https://podminky.urs.cz/item/CS_URS_2024_01/998231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85</v>
      </c>
    </row>
    <row r="4" s="1" customFormat="1" ht="24.96" customHeight="1">
      <c r="B4" s="20"/>
      <c r="D4" s="149" t="s">
        <v>111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LBK3 v k.ú. Hrušky u Brna</v>
      </c>
      <c r="F7" s="151"/>
      <c r="G7" s="151"/>
      <c r="H7" s="151"/>
      <c r="L7" s="20"/>
    </row>
    <row r="8">
      <c r="B8" s="20"/>
      <c r="D8" s="151" t="s">
        <v>112</v>
      </c>
      <c r="L8" s="20"/>
    </row>
    <row r="9" s="1" customFormat="1" ht="16.5" customHeight="1">
      <c r="B9" s="20"/>
      <c r="E9" s="152" t="s">
        <v>113</v>
      </c>
      <c r="F9" s="1"/>
      <c r="G9" s="1"/>
      <c r="H9" s="1"/>
      <c r="L9" s="20"/>
    </row>
    <row r="10" s="1" customFormat="1" ht="12" customHeight="1">
      <c r="B10" s="20"/>
      <c r="D10" s="151" t="s">
        <v>114</v>
      </c>
      <c r="L10" s="20"/>
    </row>
    <row r="11" s="2" customFormat="1" ht="16.5" customHeight="1">
      <c r="A11" s="38"/>
      <c r="B11" s="44"/>
      <c r="C11" s="38"/>
      <c r="D11" s="38"/>
      <c r="E11" s="153" t="s">
        <v>115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398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4" t="s">
        <v>399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9. 1. 2024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tr">
        <f>IF('Rekapitulace stavby'!AN16="","",'Rekapitulace stavby'!AN16)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tr">
        <f>IF('Rekapitulace stavby'!E17="","",'Rekapitulace stavby'!E17)</f>
        <v xml:space="preserve"> </v>
      </c>
      <c r="F25" s="38"/>
      <c r="G25" s="38"/>
      <c r="H25" s="38"/>
      <c r="I25" s="151" t="s">
        <v>27</v>
      </c>
      <c r="J25" s="141" t="str">
        <f>IF('Rekapitulace stavby'!AN17="","",'Rekapitulace stavby'!AN17)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33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34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36</v>
      </c>
      <c r="E34" s="38"/>
      <c r="F34" s="38"/>
      <c r="G34" s="38"/>
      <c r="H34" s="38"/>
      <c r="I34" s="38"/>
      <c r="J34" s="162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38</v>
      </c>
      <c r="G36" s="38"/>
      <c r="H36" s="38"/>
      <c r="I36" s="163" t="s">
        <v>37</v>
      </c>
      <c r="J36" s="163" t="s">
        <v>39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40</v>
      </c>
      <c r="E37" s="151" t="s">
        <v>41</v>
      </c>
      <c r="F37" s="164">
        <f>ROUND((SUM(BE126:BE153)),  2)</f>
        <v>0</v>
      </c>
      <c r="G37" s="38"/>
      <c r="H37" s="38"/>
      <c r="I37" s="165">
        <v>0.20999999999999999</v>
      </c>
      <c r="J37" s="164">
        <f>ROUND(((SUM(BE126:BE153))*I37),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ROUND((SUM(BF126:BF153)),  2)</f>
        <v>0</v>
      </c>
      <c r="G38" s="38"/>
      <c r="H38" s="38"/>
      <c r="I38" s="165">
        <v>0.12</v>
      </c>
      <c r="J38" s="164">
        <f>ROUND(((SUM(BF126:BF153))*I38),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ROUND((SUM(BG126:BG153)),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44</v>
      </c>
      <c r="F40" s="164">
        <f>ROUND((SUM(BH126:BH153)),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45</v>
      </c>
      <c r="F41" s="164">
        <f>ROUND((SUM(BI126:BI153)),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46</v>
      </c>
      <c r="E43" s="168"/>
      <c r="F43" s="168"/>
      <c r="G43" s="169" t="s">
        <v>47</v>
      </c>
      <c r="H43" s="170" t="s">
        <v>48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LBK3 v k.ú. Hrušky u Brna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113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114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115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398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SO-04.2.2.1 - Následná péče 1. rok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Hrušky u Brna</v>
      </c>
      <c r="G93" s="40"/>
      <c r="H93" s="40"/>
      <c r="I93" s="32" t="s">
        <v>22</v>
      </c>
      <c r="J93" s="79" t="str">
        <f>IF(J16="","",J16)</f>
        <v>9. 1. 2024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>Státní pozemkový úřad, pobočka Vyškov</v>
      </c>
      <c r="G95" s="40"/>
      <c r="H95" s="40"/>
      <c r="I95" s="32" t="s">
        <v>30</v>
      </c>
      <c r="J95" s="36" t="str">
        <f>E25</f>
        <v xml:space="preserve">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33</v>
      </c>
      <c r="J96" s="36" t="str">
        <f>E28</f>
        <v>VZD INVEST, s.r.o.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119</v>
      </c>
      <c r="D98" s="187"/>
      <c r="E98" s="187"/>
      <c r="F98" s="187"/>
      <c r="G98" s="187"/>
      <c r="H98" s="187"/>
      <c r="I98" s="187"/>
      <c r="J98" s="188" t="s">
        <v>120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121</v>
      </c>
      <c r="D100" s="40"/>
      <c r="E100" s="40"/>
      <c r="F100" s="40"/>
      <c r="G100" s="40"/>
      <c r="H100" s="40"/>
      <c r="I100" s="40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122</v>
      </c>
    </row>
    <row r="101" s="9" customFormat="1" ht="24.96" customHeight="1">
      <c r="A101" s="9"/>
      <c r="B101" s="190"/>
      <c r="C101" s="191"/>
      <c r="D101" s="192" t="s">
        <v>125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2"/>
      <c r="D102" s="197" t="s">
        <v>400</v>
      </c>
      <c r="E102" s="198"/>
      <c r="F102" s="198"/>
      <c r="G102" s="198"/>
      <c r="H102" s="198"/>
      <c r="I102" s="198"/>
      <c r="J102" s="199">
        <f>J128</f>
        <v>0</v>
      </c>
      <c r="K102" s="132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>LBK3 v k.ú. Hrušky u Brna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112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1" customFormat="1" ht="16.5" customHeight="1">
      <c r="B114" s="21"/>
      <c r="C114" s="22"/>
      <c r="D114" s="22"/>
      <c r="E114" s="184" t="s">
        <v>113</v>
      </c>
      <c r="F114" s="22"/>
      <c r="G114" s="22"/>
      <c r="H114" s="22"/>
      <c r="I114" s="22"/>
      <c r="J114" s="22"/>
      <c r="K114" s="22"/>
      <c r="L114" s="20"/>
    </row>
    <row r="115" s="1" customFormat="1" ht="12" customHeight="1">
      <c r="B115" s="21"/>
      <c r="C115" s="32" t="s">
        <v>114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5" t="s">
        <v>115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398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E13</f>
        <v>SO-04.2.2.1 - Následná péče 1. rok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Hrušky u Brna</v>
      </c>
      <c r="G120" s="40"/>
      <c r="H120" s="40"/>
      <c r="I120" s="32" t="s">
        <v>22</v>
      </c>
      <c r="J120" s="79" t="str">
        <f>IF(J16="","",J16)</f>
        <v>9. 1. 2024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E19</f>
        <v>Státní pozemkový úřad, pobočka Vyškov</v>
      </c>
      <c r="G122" s="40"/>
      <c r="H122" s="40"/>
      <c r="I122" s="32" t="s">
        <v>30</v>
      </c>
      <c r="J122" s="36" t="str">
        <f>E25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IF(E22="","",E22)</f>
        <v>Vyplň údaj</v>
      </c>
      <c r="G123" s="40"/>
      <c r="H123" s="40"/>
      <c r="I123" s="32" t="s">
        <v>33</v>
      </c>
      <c r="J123" s="36" t="str">
        <f>E28</f>
        <v>VZD INVEST,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1"/>
      <c r="B125" s="202"/>
      <c r="C125" s="203" t="s">
        <v>128</v>
      </c>
      <c r="D125" s="204" t="s">
        <v>61</v>
      </c>
      <c r="E125" s="204" t="s">
        <v>57</v>
      </c>
      <c r="F125" s="204" t="s">
        <v>58</v>
      </c>
      <c r="G125" s="204" t="s">
        <v>129</v>
      </c>
      <c r="H125" s="204" t="s">
        <v>130</v>
      </c>
      <c r="I125" s="204" t="s">
        <v>131</v>
      </c>
      <c r="J125" s="204" t="s">
        <v>120</v>
      </c>
      <c r="K125" s="205" t="s">
        <v>132</v>
      </c>
      <c r="L125" s="206"/>
      <c r="M125" s="100" t="s">
        <v>1</v>
      </c>
      <c r="N125" s="101" t="s">
        <v>40</v>
      </c>
      <c r="O125" s="101" t="s">
        <v>133</v>
      </c>
      <c r="P125" s="101" t="s">
        <v>134</v>
      </c>
      <c r="Q125" s="101" t="s">
        <v>135</v>
      </c>
      <c r="R125" s="101" t="s">
        <v>136</v>
      </c>
      <c r="S125" s="101" t="s">
        <v>137</v>
      </c>
      <c r="T125" s="102" t="s">
        <v>138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8"/>
      <c r="B126" s="39"/>
      <c r="C126" s="107" t="s">
        <v>139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</f>
        <v>0</v>
      </c>
      <c r="Q126" s="104"/>
      <c r="R126" s="209">
        <f>R127</f>
        <v>0</v>
      </c>
      <c r="S126" s="104"/>
      <c r="T126" s="21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122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75</v>
      </c>
      <c r="E127" s="215" t="s">
        <v>302</v>
      </c>
      <c r="F127" s="215" t="s">
        <v>303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83</v>
      </c>
      <c r="AT127" s="224" t="s">
        <v>75</v>
      </c>
      <c r="AU127" s="224" t="s">
        <v>76</v>
      </c>
      <c r="AY127" s="223" t="s">
        <v>141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75</v>
      </c>
      <c r="E128" s="289" t="s">
        <v>83</v>
      </c>
      <c r="F128" s="289" t="s">
        <v>140</v>
      </c>
      <c r="G128" s="213"/>
      <c r="H128" s="213"/>
      <c r="I128" s="216"/>
      <c r="J128" s="290">
        <f>BK128</f>
        <v>0</v>
      </c>
      <c r="K128" s="213"/>
      <c r="L128" s="218"/>
      <c r="M128" s="219"/>
      <c r="N128" s="220"/>
      <c r="O128" s="220"/>
      <c r="P128" s="221">
        <f>SUM(P129:P153)</f>
        <v>0</v>
      </c>
      <c r="Q128" s="220"/>
      <c r="R128" s="221">
        <f>SUM(R129:R153)</f>
        <v>0</v>
      </c>
      <c r="S128" s="220"/>
      <c r="T128" s="222">
        <f>SUM(T129:T153)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83</v>
      </c>
      <c r="AT128" s="224" t="s">
        <v>75</v>
      </c>
      <c r="AU128" s="224" t="s">
        <v>83</v>
      </c>
      <c r="AY128" s="223" t="s">
        <v>141</v>
      </c>
      <c r="BK128" s="225">
        <f>SUM(BK129:BK153)</f>
        <v>0</v>
      </c>
    </row>
    <row r="129" s="2" customFormat="1" ht="24.15" customHeight="1">
      <c r="A129" s="38"/>
      <c r="B129" s="39"/>
      <c r="C129" s="226" t="s">
        <v>83</v>
      </c>
      <c r="D129" s="226" t="s">
        <v>142</v>
      </c>
      <c r="E129" s="227" t="s">
        <v>143</v>
      </c>
      <c r="F129" s="228" t="s">
        <v>144</v>
      </c>
      <c r="G129" s="229" t="s">
        <v>145</v>
      </c>
      <c r="H129" s="230">
        <v>16096</v>
      </c>
      <c r="I129" s="231"/>
      <c r="J129" s="232">
        <f>ROUND(I129*H129,2)</f>
        <v>0</v>
      </c>
      <c r="K129" s="228" t="s">
        <v>146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100</v>
      </c>
      <c r="AT129" s="237" t="s">
        <v>142</v>
      </c>
      <c r="AU129" s="237" t="s">
        <v>85</v>
      </c>
      <c r="AY129" s="17" t="s">
        <v>141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100</v>
      </c>
      <c r="BM129" s="237" t="s">
        <v>401</v>
      </c>
    </row>
    <row r="130" s="2" customFormat="1">
      <c r="A130" s="38"/>
      <c r="B130" s="39"/>
      <c r="C130" s="40"/>
      <c r="D130" s="239" t="s">
        <v>149</v>
      </c>
      <c r="E130" s="40"/>
      <c r="F130" s="240" t="s">
        <v>150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85</v>
      </c>
    </row>
    <row r="131" s="2" customFormat="1">
      <c r="A131" s="38"/>
      <c r="B131" s="39"/>
      <c r="C131" s="40"/>
      <c r="D131" s="244" t="s">
        <v>151</v>
      </c>
      <c r="E131" s="40"/>
      <c r="F131" s="245" t="s">
        <v>152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151</v>
      </c>
      <c r="AU131" s="17" t="s">
        <v>85</v>
      </c>
    </row>
    <row r="132" s="13" customFormat="1">
      <c r="A132" s="13"/>
      <c r="B132" s="246"/>
      <c r="C132" s="247"/>
      <c r="D132" s="239" t="s">
        <v>158</v>
      </c>
      <c r="E132" s="248" t="s">
        <v>1</v>
      </c>
      <c r="F132" s="249" t="s">
        <v>402</v>
      </c>
      <c r="G132" s="247"/>
      <c r="H132" s="250">
        <v>16096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158</v>
      </c>
      <c r="AU132" s="256" t="s">
        <v>85</v>
      </c>
      <c r="AV132" s="13" t="s">
        <v>85</v>
      </c>
      <c r="AW132" s="13" t="s">
        <v>32</v>
      </c>
      <c r="AX132" s="13" t="s">
        <v>76</v>
      </c>
      <c r="AY132" s="256" t="s">
        <v>141</v>
      </c>
    </row>
    <row r="133" s="15" customFormat="1">
      <c r="A133" s="15"/>
      <c r="B133" s="268"/>
      <c r="C133" s="269"/>
      <c r="D133" s="239" t="s">
        <v>158</v>
      </c>
      <c r="E133" s="270" t="s">
        <v>1</v>
      </c>
      <c r="F133" s="271" t="s">
        <v>161</v>
      </c>
      <c r="G133" s="269"/>
      <c r="H133" s="272">
        <v>16096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8" t="s">
        <v>158</v>
      </c>
      <c r="AU133" s="278" t="s">
        <v>85</v>
      </c>
      <c r="AV133" s="15" t="s">
        <v>100</v>
      </c>
      <c r="AW133" s="15" t="s">
        <v>32</v>
      </c>
      <c r="AX133" s="15" t="s">
        <v>83</v>
      </c>
      <c r="AY133" s="278" t="s">
        <v>141</v>
      </c>
    </row>
    <row r="134" s="2" customFormat="1" ht="33" customHeight="1">
      <c r="A134" s="38"/>
      <c r="B134" s="39"/>
      <c r="C134" s="226" t="s">
        <v>85</v>
      </c>
      <c r="D134" s="226" t="s">
        <v>142</v>
      </c>
      <c r="E134" s="227" t="s">
        <v>403</v>
      </c>
      <c r="F134" s="228" t="s">
        <v>404</v>
      </c>
      <c r="G134" s="229" t="s">
        <v>145</v>
      </c>
      <c r="H134" s="230">
        <v>881.60000000000002</v>
      </c>
      <c r="I134" s="231"/>
      <c r="J134" s="232">
        <f>ROUND(I134*H134,2)</f>
        <v>0</v>
      </c>
      <c r="K134" s="228" t="s">
        <v>146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100</v>
      </c>
      <c r="AT134" s="237" t="s">
        <v>142</v>
      </c>
      <c r="AU134" s="237" t="s">
        <v>85</v>
      </c>
      <c r="AY134" s="17" t="s">
        <v>141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100</v>
      </c>
      <c r="BM134" s="237" t="s">
        <v>405</v>
      </c>
    </row>
    <row r="135" s="2" customFormat="1">
      <c r="A135" s="38"/>
      <c r="B135" s="39"/>
      <c r="C135" s="40"/>
      <c r="D135" s="239" t="s">
        <v>149</v>
      </c>
      <c r="E135" s="40"/>
      <c r="F135" s="240" t="s">
        <v>406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85</v>
      </c>
    </row>
    <row r="136" s="2" customFormat="1">
      <c r="A136" s="38"/>
      <c r="B136" s="39"/>
      <c r="C136" s="40"/>
      <c r="D136" s="244" t="s">
        <v>151</v>
      </c>
      <c r="E136" s="40"/>
      <c r="F136" s="245" t="s">
        <v>407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151</v>
      </c>
      <c r="AU136" s="17" t="s">
        <v>85</v>
      </c>
    </row>
    <row r="137" s="13" customFormat="1">
      <c r="A137" s="13"/>
      <c r="B137" s="246"/>
      <c r="C137" s="247"/>
      <c r="D137" s="239" t="s">
        <v>158</v>
      </c>
      <c r="E137" s="248" t="s">
        <v>1</v>
      </c>
      <c r="F137" s="249" t="s">
        <v>408</v>
      </c>
      <c r="G137" s="247"/>
      <c r="H137" s="250">
        <v>881.60000000000002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158</v>
      </c>
      <c r="AU137" s="256" t="s">
        <v>85</v>
      </c>
      <c r="AV137" s="13" t="s">
        <v>85</v>
      </c>
      <c r="AW137" s="13" t="s">
        <v>32</v>
      </c>
      <c r="AX137" s="13" t="s">
        <v>76</v>
      </c>
      <c r="AY137" s="256" t="s">
        <v>141</v>
      </c>
    </row>
    <row r="138" s="14" customFormat="1">
      <c r="A138" s="14"/>
      <c r="B138" s="257"/>
      <c r="C138" s="258"/>
      <c r="D138" s="239" t="s">
        <v>158</v>
      </c>
      <c r="E138" s="259" t="s">
        <v>1</v>
      </c>
      <c r="F138" s="260" t="s">
        <v>409</v>
      </c>
      <c r="G138" s="258"/>
      <c r="H138" s="261">
        <v>881.60000000000002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158</v>
      </c>
      <c r="AU138" s="267" t="s">
        <v>85</v>
      </c>
      <c r="AV138" s="14" t="s">
        <v>93</v>
      </c>
      <c r="AW138" s="14" t="s">
        <v>32</v>
      </c>
      <c r="AX138" s="14" t="s">
        <v>76</v>
      </c>
      <c r="AY138" s="267" t="s">
        <v>141</v>
      </c>
    </row>
    <row r="139" s="15" customFormat="1">
      <c r="A139" s="15"/>
      <c r="B139" s="268"/>
      <c r="C139" s="269"/>
      <c r="D139" s="239" t="s">
        <v>158</v>
      </c>
      <c r="E139" s="270" t="s">
        <v>1</v>
      </c>
      <c r="F139" s="271" t="s">
        <v>161</v>
      </c>
      <c r="G139" s="269"/>
      <c r="H139" s="272">
        <v>881.60000000000002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8" t="s">
        <v>158</v>
      </c>
      <c r="AU139" s="278" t="s">
        <v>85</v>
      </c>
      <c r="AV139" s="15" t="s">
        <v>100</v>
      </c>
      <c r="AW139" s="15" t="s">
        <v>32</v>
      </c>
      <c r="AX139" s="15" t="s">
        <v>83</v>
      </c>
      <c r="AY139" s="278" t="s">
        <v>141</v>
      </c>
    </row>
    <row r="140" s="2" customFormat="1" ht="24.15" customHeight="1">
      <c r="A140" s="38"/>
      <c r="B140" s="39"/>
      <c r="C140" s="226" t="s">
        <v>93</v>
      </c>
      <c r="D140" s="226" t="s">
        <v>142</v>
      </c>
      <c r="E140" s="227" t="s">
        <v>222</v>
      </c>
      <c r="F140" s="228" t="s">
        <v>223</v>
      </c>
      <c r="G140" s="229" t="s">
        <v>224</v>
      </c>
      <c r="H140" s="230">
        <v>1.3040000000000001</v>
      </c>
      <c r="I140" s="231"/>
      <c r="J140" s="232">
        <f>ROUND(I140*H140,2)</f>
        <v>0</v>
      </c>
      <c r="K140" s="228" t="s">
        <v>146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100</v>
      </c>
      <c r="AT140" s="237" t="s">
        <v>142</v>
      </c>
      <c r="AU140" s="237" t="s">
        <v>85</v>
      </c>
      <c r="AY140" s="17" t="s">
        <v>141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100</v>
      </c>
      <c r="BM140" s="237" t="s">
        <v>410</v>
      </c>
    </row>
    <row r="141" s="2" customFormat="1">
      <c r="A141" s="38"/>
      <c r="B141" s="39"/>
      <c r="C141" s="40"/>
      <c r="D141" s="239" t="s">
        <v>149</v>
      </c>
      <c r="E141" s="40"/>
      <c r="F141" s="240" t="s">
        <v>226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149</v>
      </c>
      <c r="AU141" s="17" t="s">
        <v>85</v>
      </c>
    </row>
    <row r="142" s="2" customFormat="1">
      <c r="A142" s="38"/>
      <c r="B142" s="39"/>
      <c r="C142" s="40"/>
      <c r="D142" s="244" t="s">
        <v>151</v>
      </c>
      <c r="E142" s="40"/>
      <c r="F142" s="245" t="s">
        <v>227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151</v>
      </c>
      <c r="AU142" s="17" t="s">
        <v>85</v>
      </c>
    </row>
    <row r="143" s="13" customFormat="1">
      <c r="A143" s="13"/>
      <c r="B143" s="246"/>
      <c r="C143" s="247"/>
      <c r="D143" s="239" t="s">
        <v>158</v>
      </c>
      <c r="E143" s="247"/>
      <c r="F143" s="249" t="s">
        <v>411</v>
      </c>
      <c r="G143" s="247"/>
      <c r="H143" s="250">
        <v>1.3040000000000001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158</v>
      </c>
      <c r="AU143" s="256" t="s">
        <v>85</v>
      </c>
      <c r="AV143" s="13" t="s">
        <v>85</v>
      </c>
      <c r="AW143" s="13" t="s">
        <v>4</v>
      </c>
      <c r="AX143" s="13" t="s">
        <v>83</v>
      </c>
      <c r="AY143" s="256" t="s">
        <v>141</v>
      </c>
    </row>
    <row r="144" s="2" customFormat="1" ht="16.5" customHeight="1">
      <c r="A144" s="38"/>
      <c r="B144" s="39"/>
      <c r="C144" s="226" t="s">
        <v>100</v>
      </c>
      <c r="D144" s="226" t="s">
        <v>142</v>
      </c>
      <c r="E144" s="227" t="s">
        <v>412</v>
      </c>
      <c r="F144" s="228" t="s">
        <v>413</v>
      </c>
      <c r="G144" s="229" t="s">
        <v>250</v>
      </c>
      <c r="H144" s="230">
        <v>1133.9200000000001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100</v>
      </c>
      <c r="AT144" s="237" t="s">
        <v>142</v>
      </c>
      <c r="AU144" s="237" t="s">
        <v>85</v>
      </c>
      <c r="AY144" s="17" t="s">
        <v>141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100</v>
      </c>
      <c r="BM144" s="237" t="s">
        <v>414</v>
      </c>
    </row>
    <row r="145" s="2" customFormat="1">
      <c r="A145" s="38"/>
      <c r="B145" s="39"/>
      <c r="C145" s="40"/>
      <c r="D145" s="239" t="s">
        <v>149</v>
      </c>
      <c r="E145" s="40"/>
      <c r="F145" s="240" t="s">
        <v>413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149</v>
      </c>
      <c r="AU145" s="17" t="s">
        <v>85</v>
      </c>
    </row>
    <row r="146" s="2" customFormat="1">
      <c r="A146" s="38"/>
      <c r="B146" s="39"/>
      <c r="C146" s="40"/>
      <c r="D146" s="239" t="s">
        <v>415</v>
      </c>
      <c r="E146" s="40"/>
      <c r="F146" s="295" t="s">
        <v>416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415</v>
      </c>
      <c r="AU146" s="17" t="s">
        <v>85</v>
      </c>
    </row>
    <row r="147" s="13" customFormat="1">
      <c r="A147" s="13"/>
      <c r="B147" s="246"/>
      <c r="C147" s="247"/>
      <c r="D147" s="239" t="s">
        <v>158</v>
      </c>
      <c r="E147" s="248" t="s">
        <v>1</v>
      </c>
      <c r="F147" s="249" t="s">
        <v>417</v>
      </c>
      <c r="G147" s="247"/>
      <c r="H147" s="250">
        <v>1043.8399999999999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158</v>
      </c>
      <c r="AU147" s="256" t="s">
        <v>85</v>
      </c>
      <c r="AV147" s="13" t="s">
        <v>85</v>
      </c>
      <c r="AW147" s="13" t="s">
        <v>32</v>
      </c>
      <c r="AX147" s="13" t="s">
        <v>76</v>
      </c>
      <c r="AY147" s="256" t="s">
        <v>141</v>
      </c>
    </row>
    <row r="148" s="14" customFormat="1">
      <c r="A148" s="14"/>
      <c r="B148" s="257"/>
      <c r="C148" s="258"/>
      <c r="D148" s="239" t="s">
        <v>158</v>
      </c>
      <c r="E148" s="259" t="s">
        <v>1</v>
      </c>
      <c r="F148" s="260" t="s">
        <v>418</v>
      </c>
      <c r="G148" s="258"/>
      <c r="H148" s="261">
        <v>1043.8399999999999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158</v>
      </c>
      <c r="AU148" s="267" t="s">
        <v>85</v>
      </c>
      <c r="AV148" s="14" t="s">
        <v>93</v>
      </c>
      <c r="AW148" s="14" t="s">
        <v>32</v>
      </c>
      <c r="AX148" s="14" t="s">
        <v>76</v>
      </c>
      <c r="AY148" s="267" t="s">
        <v>141</v>
      </c>
    </row>
    <row r="149" s="13" customFormat="1">
      <c r="A149" s="13"/>
      <c r="B149" s="246"/>
      <c r="C149" s="247"/>
      <c r="D149" s="239" t="s">
        <v>158</v>
      </c>
      <c r="E149" s="248" t="s">
        <v>1</v>
      </c>
      <c r="F149" s="249" t="s">
        <v>419</v>
      </c>
      <c r="G149" s="247"/>
      <c r="H149" s="250">
        <v>1.9199999999999999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158</v>
      </c>
      <c r="AU149" s="256" t="s">
        <v>85</v>
      </c>
      <c r="AV149" s="13" t="s">
        <v>85</v>
      </c>
      <c r="AW149" s="13" t="s">
        <v>32</v>
      </c>
      <c r="AX149" s="13" t="s">
        <v>76</v>
      </c>
      <c r="AY149" s="256" t="s">
        <v>141</v>
      </c>
    </row>
    <row r="150" s="14" customFormat="1">
      <c r="A150" s="14"/>
      <c r="B150" s="257"/>
      <c r="C150" s="258"/>
      <c r="D150" s="239" t="s">
        <v>158</v>
      </c>
      <c r="E150" s="259" t="s">
        <v>1</v>
      </c>
      <c r="F150" s="260" t="s">
        <v>420</v>
      </c>
      <c r="G150" s="258"/>
      <c r="H150" s="261">
        <v>1.9199999999999999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158</v>
      </c>
      <c r="AU150" s="267" t="s">
        <v>85</v>
      </c>
      <c r="AV150" s="14" t="s">
        <v>93</v>
      </c>
      <c r="AW150" s="14" t="s">
        <v>32</v>
      </c>
      <c r="AX150" s="14" t="s">
        <v>76</v>
      </c>
      <c r="AY150" s="267" t="s">
        <v>141</v>
      </c>
    </row>
    <row r="151" s="13" customFormat="1">
      <c r="A151" s="13"/>
      <c r="B151" s="246"/>
      <c r="C151" s="247"/>
      <c r="D151" s="239" t="s">
        <v>158</v>
      </c>
      <c r="E151" s="248" t="s">
        <v>1</v>
      </c>
      <c r="F151" s="249" t="s">
        <v>421</v>
      </c>
      <c r="G151" s="247"/>
      <c r="H151" s="250">
        <v>88.159999999999997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158</v>
      </c>
      <c r="AU151" s="256" t="s">
        <v>85</v>
      </c>
      <c r="AV151" s="13" t="s">
        <v>85</v>
      </c>
      <c r="AW151" s="13" t="s">
        <v>32</v>
      </c>
      <c r="AX151" s="13" t="s">
        <v>76</v>
      </c>
      <c r="AY151" s="256" t="s">
        <v>141</v>
      </c>
    </row>
    <row r="152" s="14" customFormat="1">
      <c r="A152" s="14"/>
      <c r="B152" s="257"/>
      <c r="C152" s="258"/>
      <c r="D152" s="239" t="s">
        <v>158</v>
      </c>
      <c r="E152" s="259" t="s">
        <v>1</v>
      </c>
      <c r="F152" s="260" t="s">
        <v>422</v>
      </c>
      <c r="G152" s="258"/>
      <c r="H152" s="261">
        <v>88.159999999999997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158</v>
      </c>
      <c r="AU152" s="267" t="s">
        <v>85</v>
      </c>
      <c r="AV152" s="14" t="s">
        <v>93</v>
      </c>
      <c r="AW152" s="14" t="s">
        <v>32</v>
      </c>
      <c r="AX152" s="14" t="s">
        <v>76</v>
      </c>
      <c r="AY152" s="267" t="s">
        <v>141</v>
      </c>
    </row>
    <row r="153" s="15" customFormat="1">
      <c r="A153" s="15"/>
      <c r="B153" s="268"/>
      <c r="C153" s="269"/>
      <c r="D153" s="239" t="s">
        <v>158</v>
      </c>
      <c r="E153" s="270" t="s">
        <v>1</v>
      </c>
      <c r="F153" s="271" t="s">
        <v>161</v>
      </c>
      <c r="G153" s="269"/>
      <c r="H153" s="272">
        <v>1133.9200000000001</v>
      </c>
      <c r="I153" s="273"/>
      <c r="J153" s="269"/>
      <c r="K153" s="269"/>
      <c r="L153" s="274"/>
      <c r="M153" s="296"/>
      <c r="N153" s="297"/>
      <c r="O153" s="297"/>
      <c r="P153" s="297"/>
      <c r="Q153" s="297"/>
      <c r="R153" s="297"/>
      <c r="S153" s="297"/>
      <c r="T153" s="29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8" t="s">
        <v>158</v>
      </c>
      <c r="AU153" s="278" t="s">
        <v>85</v>
      </c>
      <c r="AV153" s="15" t="s">
        <v>100</v>
      </c>
      <c r="AW153" s="15" t="s">
        <v>32</v>
      </c>
      <c r="AX153" s="15" t="s">
        <v>83</v>
      </c>
      <c r="AY153" s="278" t="s">
        <v>141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nCexZlirvpsK7Dr+Ra73Pmt8Z4IJ0wXlgutWG+m+wn+QjBDxz4GQiKjg3hac5cQjmu4q0C+IW9zurGYaJqHLig==" hashValue="JyamZAHheb9RD6yhXAnFc/dt3jbLNug/EB4e9hxKjcRsXY4JLRRD62Ank6OUW1apf6XrgAEKsV+g0i42h5qyWQ==" algorithmName="SHA-512" password="CC35"/>
  <autoFilter ref="C125:K15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hyperlinks>
    <hyperlink ref="F131" r:id="rId1" display="https://podminky.urs.cz/item/CS_URS_2024_01/111151231"/>
    <hyperlink ref="F136" r:id="rId2" display="https://podminky.urs.cz/item/CS_URS_2024_01/184813531"/>
    <hyperlink ref="F142" r:id="rId3" display="https://podminky.urs.cz/item/CS_URS_2024_01/18485125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85</v>
      </c>
    </row>
    <row r="4" s="1" customFormat="1" ht="24.96" customHeight="1">
      <c r="B4" s="20"/>
      <c r="D4" s="149" t="s">
        <v>111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LBK3 v k.ú. Hrušky u Brna</v>
      </c>
      <c r="F7" s="151"/>
      <c r="G7" s="151"/>
      <c r="H7" s="151"/>
      <c r="L7" s="20"/>
    </row>
    <row r="8">
      <c r="B8" s="20"/>
      <c r="D8" s="151" t="s">
        <v>112</v>
      </c>
      <c r="L8" s="20"/>
    </row>
    <row r="9" s="1" customFormat="1" ht="16.5" customHeight="1">
      <c r="B9" s="20"/>
      <c r="E9" s="152" t="s">
        <v>113</v>
      </c>
      <c r="F9" s="1"/>
      <c r="G9" s="1"/>
      <c r="H9" s="1"/>
      <c r="L9" s="20"/>
    </row>
    <row r="10" s="1" customFormat="1" ht="12" customHeight="1">
      <c r="B10" s="20"/>
      <c r="D10" s="151" t="s">
        <v>114</v>
      </c>
      <c r="L10" s="20"/>
    </row>
    <row r="11" s="2" customFormat="1" ht="16.5" customHeight="1">
      <c r="A11" s="38"/>
      <c r="B11" s="44"/>
      <c r="C11" s="38"/>
      <c r="D11" s="38"/>
      <c r="E11" s="153" t="s">
        <v>115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398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4" t="s">
        <v>423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9. 1. 2024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tr">
        <f>IF('Rekapitulace stavby'!AN16="","",'Rekapitulace stavby'!AN16)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tr">
        <f>IF('Rekapitulace stavby'!E17="","",'Rekapitulace stavby'!E17)</f>
        <v xml:space="preserve"> </v>
      </c>
      <c r="F25" s="38"/>
      <c r="G25" s="38"/>
      <c r="H25" s="38"/>
      <c r="I25" s="151" t="s">
        <v>27</v>
      </c>
      <c r="J25" s="141" t="str">
        <f>IF('Rekapitulace stavby'!AN17="","",'Rekapitulace stavby'!AN17)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33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34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36</v>
      </c>
      <c r="E34" s="38"/>
      <c r="F34" s="38"/>
      <c r="G34" s="38"/>
      <c r="H34" s="38"/>
      <c r="I34" s="38"/>
      <c r="J34" s="162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38</v>
      </c>
      <c r="G36" s="38"/>
      <c r="H36" s="38"/>
      <c r="I36" s="163" t="s">
        <v>37</v>
      </c>
      <c r="J36" s="163" t="s">
        <v>39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40</v>
      </c>
      <c r="E37" s="151" t="s">
        <v>41</v>
      </c>
      <c r="F37" s="164">
        <f>ROUND((SUM(BE126:BE153)),  2)</f>
        <v>0</v>
      </c>
      <c r="G37" s="38"/>
      <c r="H37" s="38"/>
      <c r="I37" s="165">
        <v>0.20999999999999999</v>
      </c>
      <c r="J37" s="164">
        <f>ROUND(((SUM(BE126:BE153))*I37),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ROUND((SUM(BF126:BF153)),  2)</f>
        <v>0</v>
      </c>
      <c r="G38" s="38"/>
      <c r="H38" s="38"/>
      <c r="I38" s="165">
        <v>0.12</v>
      </c>
      <c r="J38" s="164">
        <f>ROUND(((SUM(BF126:BF153))*I38),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ROUND((SUM(BG126:BG153)),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44</v>
      </c>
      <c r="F40" s="164">
        <f>ROUND((SUM(BH126:BH153)),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45</v>
      </c>
      <c r="F41" s="164">
        <f>ROUND((SUM(BI126:BI153)),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46</v>
      </c>
      <c r="E43" s="168"/>
      <c r="F43" s="168"/>
      <c r="G43" s="169" t="s">
        <v>47</v>
      </c>
      <c r="H43" s="170" t="s">
        <v>48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LBK3 v k.ú. Hrušky u Brna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113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114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115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398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SO-04.2.2.2 - Následná péče 2. rok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Hrušky u Brna</v>
      </c>
      <c r="G93" s="40"/>
      <c r="H93" s="40"/>
      <c r="I93" s="32" t="s">
        <v>22</v>
      </c>
      <c r="J93" s="79" t="str">
        <f>IF(J16="","",J16)</f>
        <v>9. 1. 2024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>Státní pozemkový úřad, pobočka Vyškov</v>
      </c>
      <c r="G95" s="40"/>
      <c r="H95" s="40"/>
      <c r="I95" s="32" t="s">
        <v>30</v>
      </c>
      <c r="J95" s="36" t="str">
        <f>E25</f>
        <v xml:space="preserve">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33</v>
      </c>
      <c r="J96" s="36" t="str">
        <f>E28</f>
        <v>VZD INVEST, s.r.o.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119</v>
      </c>
      <c r="D98" s="187"/>
      <c r="E98" s="187"/>
      <c r="F98" s="187"/>
      <c r="G98" s="187"/>
      <c r="H98" s="187"/>
      <c r="I98" s="187"/>
      <c r="J98" s="188" t="s">
        <v>120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121</v>
      </c>
      <c r="D100" s="40"/>
      <c r="E100" s="40"/>
      <c r="F100" s="40"/>
      <c r="G100" s="40"/>
      <c r="H100" s="40"/>
      <c r="I100" s="40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122</v>
      </c>
    </row>
    <row r="101" s="9" customFormat="1" ht="24.96" customHeight="1">
      <c r="A101" s="9"/>
      <c r="B101" s="190"/>
      <c r="C101" s="191"/>
      <c r="D101" s="192" t="s">
        <v>125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2"/>
      <c r="D102" s="197" t="s">
        <v>400</v>
      </c>
      <c r="E102" s="198"/>
      <c r="F102" s="198"/>
      <c r="G102" s="198"/>
      <c r="H102" s="198"/>
      <c r="I102" s="198"/>
      <c r="J102" s="199">
        <f>J128</f>
        <v>0</v>
      </c>
      <c r="K102" s="132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>LBK3 v k.ú. Hrušky u Brna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112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1" customFormat="1" ht="16.5" customHeight="1">
      <c r="B114" s="21"/>
      <c r="C114" s="22"/>
      <c r="D114" s="22"/>
      <c r="E114" s="184" t="s">
        <v>113</v>
      </c>
      <c r="F114" s="22"/>
      <c r="G114" s="22"/>
      <c r="H114" s="22"/>
      <c r="I114" s="22"/>
      <c r="J114" s="22"/>
      <c r="K114" s="22"/>
      <c r="L114" s="20"/>
    </row>
    <row r="115" s="1" customFormat="1" ht="12" customHeight="1">
      <c r="B115" s="21"/>
      <c r="C115" s="32" t="s">
        <v>114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5" t="s">
        <v>115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398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E13</f>
        <v>SO-04.2.2.2 - Následná péče 2. rok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Hrušky u Brna</v>
      </c>
      <c r="G120" s="40"/>
      <c r="H120" s="40"/>
      <c r="I120" s="32" t="s">
        <v>22</v>
      </c>
      <c r="J120" s="79" t="str">
        <f>IF(J16="","",J16)</f>
        <v>9. 1. 2024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E19</f>
        <v>Státní pozemkový úřad, pobočka Vyškov</v>
      </c>
      <c r="G122" s="40"/>
      <c r="H122" s="40"/>
      <c r="I122" s="32" t="s">
        <v>30</v>
      </c>
      <c r="J122" s="36" t="str">
        <f>E25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IF(E22="","",E22)</f>
        <v>Vyplň údaj</v>
      </c>
      <c r="G123" s="40"/>
      <c r="H123" s="40"/>
      <c r="I123" s="32" t="s">
        <v>33</v>
      </c>
      <c r="J123" s="36" t="str">
        <f>E28</f>
        <v>VZD INVEST,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1"/>
      <c r="B125" s="202"/>
      <c r="C125" s="203" t="s">
        <v>128</v>
      </c>
      <c r="D125" s="204" t="s">
        <v>61</v>
      </c>
      <c r="E125" s="204" t="s">
        <v>57</v>
      </c>
      <c r="F125" s="204" t="s">
        <v>58</v>
      </c>
      <c r="G125" s="204" t="s">
        <v>129</v>
      </c>
      <c r="H125" s="204" t="s">
        <v>130</v>
      </c>
      <c r="I125" s="204" t="s">
        <v>131</v>
      </c>
      <c r="J125" s="204" t="s">
        <v>120</v>
      </c>
      <c r="K125" s="205" t="s">
        <v>132</v>
      </c>
      <c r="L125" s="206"/>
      <c r="M125" s="100" t="s">
        <v>1</v>
      </c>
      <c r="N125" s="101" t="s">
        <v>40</v>
      </c>
      <c r="O125" s="101" t="s">
        <v>133</v>
      </c>
      <c r="P125" s="101" t="s">
        <v>134</v>
      </c>
      <c r="Q125" s="101" t="s">
        <v>135</v>
      </c>
      <c r="R125" s="101" t="s">
        <v>136</v>
      </c>
      <c r="S125" s="101" t="s">
        <v>137</v>
      </c>
      <c r="T125" s="102" t="s">
        <v>138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8"/>
      <c r="B126" s="39"/>
      <c r="C126" s="107" t="s">
        <v>139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</f>
        <v>0</v>
      </c>
      <c r="Q126" s="104"/>
      <c r="R126" s="209">
        <f>R127</f>
        <v>0</v>
      </c>
      <c r="S126" s="104"/>
      <c r="T126" s="21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122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75</v>
      </c>
      <c r="E127" s="215" t="s">
        <v>302</v>
      </c>
      <c r="F127" s="215" t="s">
        <v>303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0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83</v>
      </c>
      <c r="AT127" s="224" t="s">
        <v>75</v>
      </c>
      <c r="AU127" s="224" t="s">
        <v>76</v>
      </c>
      <c r="AY127" s="223" t="s">
        <v>141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75</v>
      </c>
      <c r="E128" s="289" t="s">
        <v>83</v>
      </c>
      <c r="F128" s="289" t="s">
        <v>140</v>
      </c>
      <c r="G128" s="213"/>
      <c r="H128" s="213"/>
      <c r="I128" s="216"/>
      <c r="J128" s="290">
        <f>BK128</f>
        <v>0</v>
      </c>
      <c r="K128" s="213"/>
      <c r="L128" s="218"/>
      <c r="M128" s="219"/>
      <c r="N128" s="220"/>
      <c r="O128" s="220"/>
      <c r="P128" s="221">
        <f>SUM(P129:P153)</f>
        <v>0</v>
      </c>
      <c r="Q128" s="220"/>
      <c r="R128" s="221">
        <f>SUM(R129:R153)</f>
        <v>0</v>
      </c>
      <c r="S128" s="220"/>
      <c r="T128" s="222">
        <f>SUM(T129:T153)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83</v>
      </c>
      <c r="AT128" s="224" t="s">
        <v>75</v>
      </c>
      <c r="AU128" s="224" t="s">
        <v>83</v>
      </c>
      <c r="AY128" s="223" t="s">
        <v>141</v>
      </c>
      <c r="BK128" s="225">
        <f>SUM(BK129:BK153)</f>
        <v>0</v>
      </c>
    </row>
    <row r="129" s="2" customFormat="1" ht="24.15" customHeight="1">
      <c r="A129" s="38"/>
      <c r="B129" s="39"/>
      <c r="C129" s="226" t="s">
        <v>83</v>
      </c>
      <c r="D129" s="226" t="s">
        <v>142</v>
      </c>
      <c r="E129" s="227" t="s">
        <v>143</v>
      </c>
      <c r="F129" s="228" t="s">
        <v>144</v>
      </c>
      <c r="G129" s="229" t="s">
        <v>145</v>
      </c>
      <c r="H129" s="230">
        <v>16096</v>
      </c>
      <c r="I129" s="231"/>
      <c r="J129" s="232">
        <f>ROUND(I129*H129,2)</f>
        <v>0</v>
      </c>
      <c r="K129" s="228" t="s">
        <v>146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100</v>
      </c>
      <c r="AT129" s="237" t="s">
        <v>142</v>
      </c>
      <c r="AU129" s="237" t="s">
        <v>85</v>
      </c>
      <c r="AY129" s="17" t="s">
        <v>141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100</v>
      </c>
      <c r="BM129" s="237" t="s">
        <v>424</v>
      </c>
    </row>
    <row r="130" s="2" customFormat="1">
      <c r="A130" s="38"/>
      <c r="B130" s="39"/>
      <c r="C130" s="40"/>
      <c r="D130" s="239" t="s">
        <v>149</v>
      </c>
      <c r="E130" s="40"/>
      <c r="F130" s="240" t="s">
        <v>150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85</v>
      </c>
    </row>
    <row r="131" s="2" customFormat="1">
      <c r="A131" s="38"/>
      <c r="B131" s="39"/>
      <c r="C131" s="40"/>
      <c r="D131" s="244" t="s">
        <v>151</v>
      </c>
      <c r="E131" s="40"/>
      <c r="F131" s="245" t="s">
        <v>152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151</v>
      </c>
      <c r="AU131" s="17" t="s">
        <v>85</v>
      </c>
    </row>
    <row r="132" s="13" customFormat="1">
      <c r="A132" s="13"/>
      <c r="B132" s="246"/>
      <c r="C132" s="247"/>
      <c r="D132" s="239" t="s">
        <v>158</v>
      </c>
      <c r="E132" s="248" t="s">
        <v>1</v>
      </c>
      <c r="F132" s="249" t="s">
        <v>402</v>
      </c>
      <c r="G132" s="247"/>
      <c r="H132" s="250">
        <v>16096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158</v>
      </c>
      <c r="AU132" s="256" t="s">
        <v>85</v>
      </c>
      <c r="AV132" s="13" t="s">
        <v>85</v>
      </c>
      <c r="AW132" s="13" t="s">
        <v>32</v>
      </c>
      <c r="AX132" s="13" t="s">
        <v>76</v>
      </c>
      <c r="AY132" s="256" t="s">
        <v>141</v>
      </c>
    </row>
    <row r="133" s="15" customFormat="1">
      <c r="A133" s="15"/>
      <c r="B133" s="268"/>
      <c r="C133" s="269"/>
      <c r="D133" s="239" t="s">
        <v>158</v>
      </c>
      <c r="E133" s="270" t="s">
        <v>1</v>
      </c>
      <c r="F133" s="271" t="s">
        <v>161</v>
      </c>
      <c r="G133" s="269"/>
      <c r="H133" s="272">
        <v>16096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8" t="s">
        <v>158</v>
      </c>
      <c r="AU133" s="278" t="s">
        <v>85</v>
      </c>
      <c r="AV133" s="15" t="s">
        <v>100</v>
      </c>
      <c r="AW133" s="15" t="s">
        <v>32</v>
      </c>
      <c r="AX133" s="15" t="s">
        <v>83</v>
      </c>
      <c r="AY133" s="278" t="s">
        <v>141</v>
      </c>
    </row>
    <row r="134" s="2" customFormat="1" ht="33" customHeight="1">
      <c r="A134" s="38"/>
      <c r="B134" s="39"/>
      <c r="C134" s="226" t="s">
        <v>85</v>
      </c>
      <c r="D134" s="226" t="s">
        <v>142</v>
      </c>
      <c r="E134" s="227" t="s">
        <v>403</v>
      </c>
      <c r="F134" s="228" t="s">
        <v>404</v>
      </c>
      <c r="G134" s="229" t="s">
        <v>145</v>
      </c>
      <c r="H134" s="230">
        <v>551</v>
      </c>
      <c r="I134" s="231"/>
      <c r="J134" s="232">
        <f>ROUND(I134*H134,2)</f>
        <v>0</v>
      </c>
      <c r="K134" s="228" t="s">
        <v>146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100</v>
      </c>
      <c r="AT134" s="237" t="s">
        <v>142</v>
      </c>
      <c r="AU134" s="237" t="s">
        <v>85</v>
      </c>
      <c r="AY134" s="17" t="s">
        <v>141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100</v>
      </c>
      <c r="BM134" s="237" t="s">
        <v>425</v>
      </c>
    </row>
    <row r="135" s="2" customFormat="1">
      <c r="A135" s="38"/>
      <c r="B135" s="39"/>
      <c r="C135" s="40"/>
      <c r="D135" s="239" t="s">
        <v>149</v>
      </c>
      <c r="E135" s="40"/>
      <c r="F135" s="240" t="s">
        <v>406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85</v>
      </c>
    </row>
    <row r="136" s="2" customFormat="1">
      <c r="A136" s="38"/>
      <c r="B136" s="39"/>
      <c r="C136" s="40"/>
      <c r="D136" s="244" t="s">
        <v>151</v>
      </c>
      <c r="E136" s="40"/>
      <c r="F136" s="245" t="s">
        <v>407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151</v>
      </c>
      <c r="AU136" s="17" t="s">
        <v>85</v>
      </c>
    </row>
    <row r="137" s="13" customFormat="1">
      <c r="A137" s="13"/>
      <c r="B137" s="246"/>
      <c r="C137" s="247"/>
      <c r="D137" s="239" t="s">
        <v>158</v>
      </c>
      <c r="E137" s="248" t="s">
        <v>1</v>
      </c>
      <c r="F137" s="249" t="s">
        <v>426</v>
      </c>
      <c r="G137" s="247"/>
      <c r="H137" s="250">
        <v>551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158</v>
      </c>
      <c r="AU137" s="256" t="s">
        <v>85</v>
      </c>
      <c r="AV137" s="13" t="s">
        <v>85</v>
      </c>
      <c r="AW137" s="13" t="s">
        <v>32</v>
      </c>
      <c r="AX137" s="13" t="s">
        <v>76</v>
      </c>
      <c r="AY137" s="256" t="s">
        <v>141</v>
      </c>
    </row>
    <row r="138" s="14" customFormat="1">
      <c r="A138" s="14"/>
      <c r="B138" s="257"/>
      <c r="C138" s="258"/>
      <c r="D138" s="239" t="s">
        <v>158</v>
      </c>
      <c r="E138" s="259" t="s">
        <v>1</v>
      </c>
      <c r="F138" s="260" t="s">
        <v>427</v>
      </c>
      <c r="G138" s="258"/>
      <c r="H138" s="261">
        <v>551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158</v>
      </c>
      <c r="AU138" s="267" t="s">
        <v>85</v>
      </c>
      <c r="AV138" s="14" t="s">
        <v>93</v>
      </c>
      <c r="AW138" s="14" t="s">
        <v>32</v>
      </c>
      <c r="AX138" s="14" t="s">
        <v>76</v>
      </c>
      <c r="AY138" s="267" t="s">
        <v>141</v>
      </c>
    </row>
    <row r="139" s="15" customFormat="1">
      <c r="A139" s="15"/>
      <c r="B139" s="268"/>
      <c r="C139" s="269"/>
      <c r="D139" s="239" t="s">
        <v>158</v>
      </c>
      <c r="E139" s="270" t="s">
        <v>1</v>
      </c>
      <c r="F139" s="271" t="s">
        <v>161</v>
      </c>
      <c r="G139" s="269"/>
      <c r="H139" s="272">
        <v>551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8" t="s">
        <v>158</v>
      </c>
      <c r="AU139" s="278" t="s">
        <v>85</v>
      </c>
      <c r="AV139" s="15" t="s">
        <v>100</v>
      </c>
      <c r="AW139" s="15" t="s">
        <v>32</v>
      </c>
      <c r="AX139" s="15" t="s">
        <v>83</v>
      </c>
      <c r="AY139" s="278" t="s">
        <v>141</v>
      </c>
    </row>
    <row r="140" s="2" customFormat="1" ht="24.15" customHeight="1">
      <c r="A140" s="38"/>
      <c r="B140" s="39"/>
      <c r="C140" s="226" t="s">
        <v>93</v>
      </c>
      <c r="D140" s="226" t="s">
        <v>142</v>
      </c>
      <c r="E140" s="227" t="s">
        <v>222</v>
      </c>
      <c r="F140" s="228" t="s">
        <v>223</v>
      </c>
      <c r="G140" s="229" t="s">
        <v>224</v>
      </c>
      <c r="H140" s="230">
        <v>1.3040000000000001</v>
      </c>
      <c r="I140" s="231"/>
      <c r="J140" s="232">
        <f>ROUND(I140*H140,2)</f>
        <v>0</v>
      </c>
      <c r="K140" s="228" t="s">
        <v>146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100</v>
      </c>
      <c r="AT140" s="237" t="s">
        <v>142</v>
      </c>
      <c r="AU140" s="237" t="s">
        <v>85</v>
      </c>
      <c r="AY140" s="17" t="s">
        <v>141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100</v>
      </c>
      <c r="BM140" s="237" t="s">
        <v>428</v>
      </c>
    </row>
    <row r="141" s="2" customFormat="1">
      <c r="A141" s="38"/>
      <c r="B141" s="39"/>
      <c r="C141" s="40"/>
      <c r="D141" s="239" t="s">
        <v>149</v>
      </c>
      <c r="E141" s="40"/>
      <c r="F141" s="240" t="s">
        <v>226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149</v>
      </c>
      <c r="AU141" s="17" t="s">
        <v>85</v>
      </c>
    </row>
    <row r="142" s="2" customFormat="1">
      <c r="A142" s="38"/>
      <c r="B142" s="39"/>
      <c r="C142" s="40"/>
      <c r="D142" s="244" t="s">
        <v>151</v>
      </c>
      <c r="E142" s="40"/>
      <c r="F142" s="245" t="s">
        <v>227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151</v>
      </c>
      <c r="AU142" s="17" t="s">
        <v>85</v>
      </c>
    </row>
    <row r="143" s="13" customFormat="1">
      <c r="A143" s="13"/>
      <c r="B143" s="246"/>
      <c r="C143" s="247"/>
      <c r="D143" s="239" t="s">
        <v>158</v>
      </c>
      <c r="E143" s="247"/>
      <c r="F143" s="249" t="s">
        <v>411</v>
      </c>
      <c r="G143" s="247"/>
      <c r="H143" s="250">
        <v>1.3040000000000001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158</v>
      </c>
      <c r="AU143" s="256" t="s">
        <v>85</v>
      </c>
      <c r="AV143" s="13" t="s">
        <v>85</v>
      </c>
      <c r="AW143" s="13" t="s">
        <v>4</v>
      </c>
      <c r="AX143" s="13" t="s">
        <v>83</v>
      </c>
      <c r="AY143" s="256" t="s">
        <v>141</v>
      </c>
    </row>
    <row r="144" s="2" customFormat="1" ht="16.5" customHeight="1">
      <c r="A144" s="38"/>
      <c r="B144" s="39"/>
      <c r="C144" s="226" t="s">
        <v>100</v>
      </c>
      <c r="D144" s="226" t="s">
        <v>142</v>
      </c>
      <c r="E144" s="227" t="s">
        <v>412</v>
      </c>
      <c r="F144" s="228" t="s">
        <v>429</v>
      </c>
      <c r="G144" s="229" t="s">
        <v>250</v>
      </c>
      <c r="H144" s="230">
        <v>850.44000000000005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100</v>
      </c>
      <c r="AT144" s="237" t="s">
        <v>142</v>
      </c>
      <c r="AU144" s="237" t="s">
        <v>85</v>
      </c>
      <c r="AY144" s="17" t="s">
        <v>141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100</v>
      </c>
      <c r="BM144" s="237" t="s">
        <v>430</v>
      </c>
    </row>
    <row r="145" s="2" customFormat="1">
      <c r="A145" s="38"/>
      <c r="B145" s="39"/>
      <c r="C145" s="40"/>
      <c r="D145" s="239" t="s">
        <v>149</v>
      </c>
      <c r="E145" s="40"/>
      <c r="F145" s="240" t="s">
        <v>413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149</v>
      </c>
      <c r="AU145" s="17" t="s">
        <v>85</v>
      </c>
    </row>
    <row r="146" s="2" customFormat="1">
      <c r="A146" s="38"/>
      <c r="B146" s="39"/>
      <c r="C146" s="40"/>
      <c r="D146" s="239" t="s">
        <v>415</v>
      </c>
      <c r="E146" s="40"/>
      <c r="F146" s="295" t="s">
        <v>416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415</v>
      </c>
      <c r="AU146" s="17" t="s">
        <v>85</v>
      </c>
    </row>
    <row r="147" s="13" customFormat="1">
      <c r="A147" s="13"/>
      <c r="B147" s="246"/>
      <c r="C147" s="247"/>
      <c r="D147" s="239" t="s">
        <v>158</v>
      </c>
      <c r="E147" s="248" t="s">
        <v>1</v>
      </c>
      <c r="F147" s="249" t="s">
        <v>431</v>
      </c>
      <c r="G147" s="247"/>
      <c r="H147" s="250">
        <v>782.88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158</v>
      </c>
      <c r="AU147" s="256" t="s">
        <v>85</v>
      </c>
      <c r="AV147" s="13" t="s">
        <v>85</v>
      </c>
      <c r="AW147" s="13" t="s">
        <v>32</v>
      </c>
      <c r="AX147" s="13" t="s">
        <v>76</v>
      </c>
      <c r="AY147" s="256" t="s">
        <v>141</v>
      </c>
    </row>
    <row r="148" s="14" customFormat="1">
      <c r="A148" s="14"/>
      <c r="B148" s="257"/>
      <c r="C148" s="258"/>
      <c r="D148" s="239" t="s">
        <v>158</v>
      </c>
      <c r="E148" s="259" t="s">
        <v>1</v>
      </c>
      <c r="F148" s="260" t="s">
        <v>432</v>
      </c>
      <c r="G148" s="258"/>
      <c r="H148" s="261">
        <v>782.88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158</v>
      </c>
      <c r="AU148" s="267" t="s">
        <v>85</v>
      </c>
      <c r="AV148" s="14" t="s">
        <v>93</v>
      </c>
      <c r="AW148" s="14" t="s">
        <v>32</v>
      </c>
      <c r="AX148" s="14" t="s">
        <v>76</v>
      </c>
      <c r="AY148" s="267" t="s">
        <v>141</v>
      </c>
    </row>
    <row r="149" s="13" customFormat="1">
      <c r="A149" s="13"/>
      <c r="B149" s="246"/>
      <c r="C149" s="247"/>
      <c r="D149" s="239" t="s">
        <v>158</v>
      </c>
      <c r="E149" s="248" t="s">
        <v>1</v>
      </c>
      <c r="F149" s="249" t="s">
        <v>433</v>
      </c>
      <c r="G149" s="247"/>
      <c r="H149" s="250">
        <v>1.44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158</v>
      </c>
      <c r="AU149" s="256" t="s">
        <v>85</v>
      </c>
      <c r="AV149" s="13" t="s">
        <v>85</v>
      </c>
      <c r="AW149" s="13" t="s">
        <v>32</v>
      </c>
      <c r="AX149" s="13" t="s">
        <v>76</v>
      </c>
      <c r="AY149" s="256" t="s">
        <v>141</v>
      </c>
    </row>
    <row r="150" s="14" customFormat="1">
      <c r="A150" s="14"/>
      <c r="B150" s="257"/>
      <c r="C150" s="258"/>
      <c r="D150" s="239" t="s">
        <v>158</v>
      </c>
      <c r="E150" s="259" t="s">
        <v>1</v>
      </c>
      <c r="F150" s="260" t="s">
        <v>434</v>
      </c>
      <c r="G150" s="258"/>
      <c r="H150" s="261">
        <v>1.44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158</v>
      </c>
      <c r="AU150" s="267" t="s">
        <v>85</v>
      </c>
      <c r="AV150" s="14" t="s">
        <v>93</v>
      </c>
      <c r="AW150" s="14" t="s">
        <v>32</v>
      </c>
      <c r="AX150" s="14" t="s">
        <v>76</v>
      </c>
      <c r="AY150" s="267" t="s">
        <v>141</v>
      </c>
    </row>
    <row r="151" s="13" customFormat="1">
      <c r="A151" s="13"/>
      <c r="B151" s="246"/>
      <c r="C151" s="247"/>
      <c r="D151" s="239" t="s">
        <v>158</v>
      </c>
      <c r="E151" s="248" t="s">
        <v>1</v>
      </c>
      <c r="F151" s="249" t="s">
        <v>435</v>
      </c>
      <c r="G151" s="247"/>
      <c r="H151" s="250">
        <v>66.120000000000005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158</v>
      </c>
      <c r="AU151" s="256" t="s">
        <v>85</v>
      </c>
      <c r="AV151" s="13" t="s">
        <v>85</v>
      </c>
      <c r="AW151" s="13" t="s">
        <v>32</v>
      </c>
      <c r="AX151" s="13" t="s">
        <v>76</v>
      </c>
      <c r="AY151" s="256" t="s">
        <v>141</v>
      </c>
    </row>
    <row r="152" s="14" customFormat="1">
      <c r="A152" s="14"/>
      <c r="B152" s="257"/>
      <c r="C152" s="258"/>
      <c r="D152" s="239" t="s">
        <v>158</v>
      </c>
      <c r="E152" s="259" t="s">
        <v>1</v>
      </c>
      <c r="F152" s="260" t="s">
        <v>436</v>
      </c>
      <c r="G152" s="258"/>
      <c r="H152" s="261">
        <v>66.120000000000005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158</v>
      </c>
      <c r="AU152" s="267" t="s">
        <v>85</v>
      </c>
      <c r="AV152" s="14" t="s">
        <v>93</v>
      </c>
      <c r="AW152" s="14" t="s">
        <v>32</v>
      </c>
      <c r="AX152" s="14" t="s">
        <v>76</v>
      </c>
      <c r="AY152" s="267" t="s">
        <v>141</v>
      </c>
    </row>
    <row r="153" s="15" customFormat="1">
      <c r="A153" s="15"/>
      <c r="B153" s="268"/>
      <c r="C153" s="269"/>
      <c r="D153" s="239" t="s">
        <v>158</v>
      </c>
      <c r="E153" s="270" t="s">
        <v>1</v>
      </c>
      <c r="F153" s="271" t="s">
        <v>161</v>
      </c>
      <c r="G153" s="269"/>
      <c r="H153" s="272">
        <v>850.44000000000005</v>
      </c>
      <c r="I153" s="273"/>
      <c r="J153" s="269"/>
      <c r="K153" s="269"/>
      <c r="L153" s="274"/>
      <c r="M153" s="296"/>
      <c r="N153" s="297"/>
      <c r="O153" s="297"/>
      <c r="P153" s="297"/>
      <c r="Q153" s="297"/>
      <c r="R153" s="297"/>
      <c r="S153" s="297"/>
      <c r="T153" s="29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8" t="s">
        <v>158</v>
      </c>
      <c r="AU153" s="278" t="s">
        <v>85</v>
      </c>
      <c r="AV153" s="15" t="s">
        <v>100</v>
      </c>
      <c r="AW153" s="15" t="s">
        <v>32</v>
      </c>
      <c r="AX153" s="15" t="s">
        <v>83</v>
      </c>
      <c r="AY153" s="278" t="s">
        <v>141</v>
      </c>
    </row>
    <row r="154" s="2" customFormat="1" ht="6.96" customHeight="1">
      <c r="A154" s="38"/>
      <c r="B154" s="66"/>
      <c r="C154" s="67"/>
      <c r="D154" s="67"/>
      <c r="E154" s="67"/>
      <c r="F154" s="67"/>
      <c r="G154" s="67"/>
      <c r="H154" s="67"/>
      <c r="I154" s="67"/>
      <c r="J154" s="67"/>
      <c r="K154" s="67"/>
      <c r="L154" s="44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sheetProtection sheet="1" autoFilter="0" formatColumns="0" formatRows="0" objects="1" scenarios="1" spinCount="100000" saltValue="e9lyqcuLwCDuFJey6a5ljLChhrioi+pm20ghEXyz/Jk7jUnuF6/l0hKtQg8c6hR582oR+hfB6KzMDwyLn5AnhQ==" hashValue="7bXakoj4wsjLJ5pXcsqcvsJiYnxYm8FaUw/XwFJ1zKOkuQS8Hw0GR5wD5Sr8q6IBDxS1e0zBHDmPhNwUv1MZCQ==" algorithmName="SHA-512" password="CC35"/>
  <autoFilter ref="C125:K15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hyperlinks>
    <hyperlink ref="F131" r:id="rId1" display="https://podminky.urs.cz/item/CS_URS_2024_01/111151231"/>
    <hyperlink ref="F136" r:id="rId2" display="https://podminky.urs.cz/item/CS_URS_2024_01/184813531"/>
    <hyperlink ref="F142" r:id="rId3" display="https://podminky.urs.cz/item/CS_URS_2024_01/18485125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85</v>
      </c>
    </row>
    <row r="4" s="1" customFormat="1" ht="24.96" customHeight="1">
      <c r="B4" s="20"/>
      <c r="D4" s="149" t="s">
        <v>111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LBK3 v k.ú. Hrušky u Brna</v>
      </c>
      <c r="F7" s="151"/>
      <c r="G7" s="151"/>
      <c r="H7" s="151"/>
      <c r="L7" s="20"/>
    </row>
    <row r="8">
      <c r="B8" s="20"/>
      <c r="D8" s="151" t="s">
        <v>112</v>
      </c>
      <c r="L8" s="20"/>
    </row>
    <row r="9" s="1" customFormat="1" ht="16.5" customHeight="1">
      <c r="B9" s="20"/>
      <c r="E9" s="152" t="s">
        <v>113</v>
      </c>
      <c r="F9" s="1"/>
      <c r="G9" s="1"/>
      <c r="H9" s="1"/>
      <c r="L9" s="20"/>
    </row>
    <row r="10" s="1" customFormat="1" ht="12" customHeight="1">
      <c r="B10" s="20"/>
      <c r="D10" s="151" t="s">
        <v>114</v>
      </c>
      <c r="L10" s="20"/>
    </row>
    <row r="11" s="2" customFormat="1" ht="16.5" customHeight="1">
      <c r="A11" s="38"/>
      <c r="B11" s="44"/>
      <c r="C11" s="38"/>
      <c r="D11" s="38"/>
      <c r="E11" s="153" t="s">
        <v>115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398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4" t="s">
        <v>437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5" t="str">
        <f>'Rekapitulace stavby'!AN8</f>
        <v>9. 1. 2024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tr">
        <f>IF('Rekapitulace stavby'!AN16="","",'Rekapitulace stavby'!AN16)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tr">
        <f>IF('Rekapitulace stavby'!E17="","",'Rekapitulace stavby'!E17)</f>
        <v xml:space="preserve"> </v>
      </c>
      <c r="F25" s="38"/>
      <c r="G25" s="38"/>
      <c r="H25" s="38"/>
      <c r="I25" s="151" t="s">
        <v>27</v>
      </c>
      <c r="J25" s="141" t="str">
        <f>IF('Rekapitulace stavby'!AN17="","",'Rekapitulace stavby'!AN17)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33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34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0"/>
      <c r="E33" s="160"/>
      <c r="F33" s="160"/>
      <c r="G33" s="160"/>
      <c r="H33" s="160"/>
      <c r="I33" s="160"/>
      <c r="J33" s="160"/>
      <c r="K33" s="160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1" t="s">
        <v>36</v>
      </c>
      <c r="E34" s="38"/>
      <c r="F34" s="38"/>
      <c r="G34" s="38"/>
      <c r="H34" s="38"/>
      <c r="I34" s="38"/>
      <c r="J34" s="162">
        <f>ROUND(J126,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60"/>
      <c r="E35" s="160"/>
      <c r="F35" s="160"/>
      <c r="G35" s="160"/>
      <c r="H35" s="160"/>
      <c r="I35" s="160"/>
      <c r="J35" s="160"/>
      <c r="K35" s="160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3" t="s">
        <v>38</v>
      </c>
      <c r="G36" s="38"/>
      <c r="H36" s="38"/>
      <c r="I36" s="163" t="s">
        <v>37</v>
      </c>
      <c r="J36" s="163" t="s">
        <v>39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3" t="s">
        <v>40</v>
      </c>
      <c r="E37" s="151" t="s">
        <v>41</v>
      </c>
      <c r="F37" s="164">
        <f>ROUND((SUM(BE126:BE161)),  2)</f>
        <v>0</v>
      </c>
      <c r="G37" s="38"/>
      <c r="H37" s="38"/>
      <c r="I37" s="165">
        <v>0.20999999999999999</v>
      </c>
      <c r="J37" s="164">
        <f>ROUND(((SUM(BE126:BE161))*I37),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42</v>
      </c>
      <c r="F38" s="164">
        <f>ROUND((SUM(BF126:BF161)),  2)</f>
        <v>0</v>
      </c>
      <c r="G38" s="38"/>
      <c r="H38" s="38"/>
      <c r="I38" s="165">
        <v>0.12</v>
      </c>
      <c r="J38" s="164">
        <f>ROUND(((SUM(BF126:BF161))*I38),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43</v>
      </c>
      <c r="F39" s="164">
        <f>ROUND((SUM(BG126:BG161)),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44</v>
      </c>
      <c r="F40" s="164">
        <f>ROUND((SUM(BH126:BH161)),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45</v>
      </c>
      <c r="F41" s="164">
        <f>ROUND((SUM(BI126:BI161)),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46</v>
      </c>
      <c r="E43" s="168"/>
      <c r="F43" s="168"/>
      <c r="G43" s="169" t="s">
        <v>47</v>
      </c>
      <c r="H43" s="170" t="s">
        <v>48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LBK3 v k.ú. Hrušky u Brna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112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113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114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85" t="s">
        <v>115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398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SO-04.2.2.3 - Následná péče 3. rok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>Hrušky u Brna</v>
      </c>
      <c r="G93" s="40"/>
      <c r="H93" s="40"/>
      <c r="I93" s="32" t="s">
        <v>22</v>
      </c>
      <c r="J93" s="79" t="str">
        <f>IF(J16="","",J16)</f>
        <v>9. 1. 2024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>Státní pozemkový úřad, pobočka Vyškov</v>
      </c>
      <c r="G95" s="40"/>
      <c r="H95" s="40"/>
      <c r="I95" s="32" t="s">
        <v>30</v>
      </c>
      <c r="J95" s="36" t="str">
        <f>E25</f>
        <v xml:space="preserve">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33</v>
      </c>
      <c r="J96" s="36" t="str">
        <f>E28</f>
        <v>VZD INVEST, s.r.o.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6" t="s">
        <v>119</v>
      </c>
      <c r="D98" s="187"/>
      <c r="E98" s="187"/>
      <c r="F98" s="187"/>
      <c r="G98" s="187"/>
      <c r="H98" s="187"/>
      <c r="I98" s="187"/>
      <c r="J98" s="188" t="s">
        <v>120</v>
      </c>
      <c r="K98" s="18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9" t="s">
        <v>121</v>
      </c>
      <c r="D100" s="40"/>
      <c r="E100" s="40"/>
      <c r="F100" s="40"/>
      <c r="G100" s="40"/>
      <c r="H100" s="40"/>
      <c r="I100" s="40"/>
      <c r="J100" s="110">
        <f>J126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122</v>
      </c>
    </row>
    <row r="101" s="9" customFormat="1" ht="24.96" customHeight="1">
      <c r="A101" s="9"/>
      <c r="B101" s="190"/>
      <c r="C101" s="191"/>
      <c r="D101" s="192" t="s">
        <v>125</v>
      </c>
      <c r="E101" s="193"/>
      <c r="F101" s="193"/>
      <c r="G101" s="193"/>
      <c r="H101" s="193"/>
      <c r="I101" s="193"/>
      <c r="J101" s="194">
        <f>J127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2"/>
      <c r="D102" s="197" t="s">
        <v>400</v>
      </c>
      <c r="E102" s="198"/>
      <c r="F102" s="198"/>
      <c r="G102" s="198"/>
      <c r="H102" s="198"/>
      <c r="I102" s="198"/>
      <c r="J102" s="199">
        <f>J128</f>
        <v>0</v>
      </c>
      <c r="K102" s="132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>LBK3 v k.ú. Hrušky u Brna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112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1" customFormat="1" ht="16.5" customHeight="1">
      <c r="B114" s="21"/>
      <c r="C114" s="22"/>
      <c r="D114" s="22"/>
      <c r="E114" s="184" t="s">
        <v>113</v>
      </c>
      <c r="F114" s="22"/>
      <c r="G114" s="22"/>
      <c r="H114" s="22"/>
      <c r="I114" s="22"/>
      <c r="J114" s="22"/>
      <c r="K114" s="22"/>
      <c r="L114" s="20"/>
    </row>
    <row r="115" s="1" customFormat="1" ht="12" customHeight="1">
      <c r="B115" s="21"/>
      <c r="C115" s="32" t="s">
        <v>114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5" t="s">
        <v>115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398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E13</f>
        <v>SO-04.2.2.3 - Následná péče 3. rok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F16</f>
        <v>Hrušky u Brna</v>
      </c>
      <c r="G120" s="40"/>
      <c r="H120" s="40"/>
      <c r="I120" s="32" t="s">
        <v>22</v>
      </c>
      <c r="J120" s="79" t="str">
        <f>IF(J16="","",J16)</f>
        <v>9. 1. 2024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E19</f>
        <v>Státní pozemkový úřad, pobočka Vyškov</v>
      </c>
      <c r="G122" s="40"/>
      <c r="H122" s="40"/>
      <c r="I122" s="32" t="s">
        <v>30</v>
      </c>
      <c r="J122" s="36" t="str">
        <f>E25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IF(E22="","",E22)</f>
        <v>Vyplň údaj</v>
      </c>
      <c r="G123" s="40"/>
      <c r="H123" s="40"/>
      <c r="I123" s="32" t="s">
        <v>33</v>
      </c>
      <c r="J123" s="36" t="str">
        <f>E28</f>
        <v>VZD INVEST,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1"/>
      <c r="B125" s="202"/>
      <c r="C125" s="203" t="s">
        <v>128</v>
      </c>
      <c r="D125" s="204" t="s">
        <v>61</v>
      </c>
      <c r="E125" s="204" t="s">
        <v>57</v>
      </c>
      <c r="F125" s="204" t="s">
        <v>58</v>
      </c>
      <c r="G125" s="204" t="s">
        <v>129</v>
      </c>
      <c r="H125" s="204" t="s">
        <v>130</v>
      </c>
      <c r="I125" s="204" t="s">
        <v>131</v>
      </c>
      <c r="J125" s="204" t="s">
        <v>120</v>
      </c>
      <c r="K125" s="205" t="s">
        <v>132</v>
      </c>
      <c r="L125" s="206"/>
      <c r="M125" s="100" t="s">
        <v>1</v>
      </c>
      <c r="N125" s="101" t="s">
        <v>40</v>
      </c>
      <c r="O125" s="101" t="s">
        <v>133</v>
      </c>
      <c r="P125" s="101" t="s">
        <v>134</v>
      </c>
      <c r="Q125" s="101" t="s">
        <v>135</v>
      </c>
      <c r="R125" s="101" t="s">
        <v>136</v>
      </c>
      <c r="S125" s="101" t="s">
        <v>137</v>
      </c>
      <c r="T125" s="102" t="s">
        <v>138</v>
      </c>
      <c r="U125" s="201"/>
      <c r="V125" s="201"/>
      <c r="W125" s="201"/>
      <c r="X125" s="201"/>
      <c r="Y125" s="201"/>
      <c r="Z125" s="201"/>
      <c r="AA125" s="201"/>
      <c r="AB125" s="201"/>
      <c r="AC125" s="201"/>
      <c r="AD125" s="201"/>
      <c r="AE125" s="201"/>
    </row>
    <row r="126" s="2" customFormat="1" ht="22.8" customHeight="1">
      <c r="A126" s="38"/>
      <c r="B126" s="39"/>
      <c r="C126" s="107" t="s">
        <v>139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3"/>
      <c r="N126" s="208"/>
      <c r="O126" s="104"/>
      <c r="P126" s="209">
        <f>P127</f>
        <v>0</v>
      </c>
      <c r="Q126" s="104"/>
      <c r="R126" s="209">
        <f>R127</f>
        <v>47.895000000000003</v>
      </c>
      <c r="S126" s="104"/>
      <c r="T126" s="21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122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75</v>
      </c>
      <c r="E127" s="215" t="s">
        <v>302</v>
      </c>
      <c r="F127" s="215" t="s">
        <v>303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</f>
        <v>0</v>
      </c>
      <c r="Q127" s="220"/>
      <c r="R127" s="221">
        <f>R128</f>
        <v>47.895000000000003</v>
      </c>
      <c r="S127" s="220"/>
      <c r="T127" s="222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83</v>
      </c>
      <c r="AT127" s="224" t="s">
        <v>75</v>
      </c>
      <c r="AU127" s="224" t="s">
        <v>76</v>
      </c>
      <c r="AY127" s="223" t="s">
        <v>141</v>
      </c>
      <c r="BK127" s="225">
        <f>BK128</f>
        <v>0</v>
      </c>
    </row>
    <row r="128" s="12" customFormat="1" ht="22.8" customHeight="1">
      <c r="A128" s="12"/>
      <c r="B128" s="212"/>
      <c r="C128" s="213"/>
      <c r="D128" s="214" t="s">
        <v>75</v>
      </c>
      <c r="E128" s="289" t="s">
        <v>83</v>
      </c>
      <c r="F128" s="289" t="s">
        <v>140</v>
      </c>
      <c r="G128" s="213"/>
      <c r="H128" s="213"/>
      <c r="I128" s="216"/>
      <c r="J128" s="290">
        <f>BK128</f>
        <v>0</v>
      </c>
      <c r="K128" s="213"/>
      <c r="L128" s="218"/>
      <c r="M128" s="219"/>
      <c r="N128" s="220"/>
      <c r="O128" s="220"/>
      <c r="P128" s="221">
        <f>SUM(P129:P161)</f>
        <v>0</v>
      </c>
      <c r="Q128" s="220"/>
      <c r="R128" s="221">
        <f>SUM(R129:R161)</f>
        <v>47.895000000000003</v>
      </c>
      <c r="S128" s="220"/>
      <c r="T128" s="222">
        <f>SUM(T129:T161)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83</v>
      </c>
      <c r="AT128" s="224" t="s">
        <v>75</v>
      </c>
      <c r="AU128" s="224" t="s">
        <v>83</v>
      </c>
      <c r="AY128" s="223" t="s">
        <v>141</v>
      </c>
      <c r="BK128" s="225">
        <f>SUM(BK129:BK161)</f>
        <v>0</v>
      </c>
    </row>
    <row r="129" s="2" customFormat="1" ht="24.15" customHeight="1">
      <c r="A129" s="38"/>
      <c r="B129" s="39"/>
      <c r="C129" s="226" t="s">
        <v>83</v>
      </c>
      <c r="D129" s="226" t="s">
        <v>142</v>
      </c>
      <c r="E129" s="227" t="s">
        <v>143</v>
      </c>
      <c r="F129" s="228" t="s">
        <v>144</v>
      </c>
      <c r="G129" s="229" t="s">
        <v>145</v>
      </c>
      <c r="H129" s="230">
        <v>16096</v>
      </c>
      <c r="I129" s="231"/>
      <c r="J129" s="232">
        <f>ROUND(I129*H129,2)</f>
        <v>0</v>
      </c>
      <c r="K129" s="228" t="s">
        <v>146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100</v>
      </c>
      <c r="AT129" s="237" t="s">
        <v>142</v>
      </c>
      <c r="AU129" s="237" t="s">
        <v>85</v>
      </c>
      <c r="AY129" s="17" t="s">
        <v>141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100</v>
      </c>
      <c r="BM129" s="237" t="s">
        <v>438</v>
      </c>
    </row>
    <row r="130" s="2" customFormat="1">
      <c r="A130" s="38"/>
      <c r="B130" s="39"/>
      <c r="C130" s="40"/>
      <c r="D130" s="239" t="s">
        <v>149</v>
      </c>
      <c r="E130" s="40"/>
      <c r="F130" s="240" t="s">
        <v>150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85</v>
      </c>
    </row>
    <row r="131" s="2" customFormat="1">
      <c r="A131" s="38"/>
      <c r="B131" s="39"/>
      <c r="C131" s="40"/>
      <c r="D131" s="244" t="s">
        <v>151</v>
      </c>
      <c r="E131" s="40"/>
      <c r="F131" s="245" t="s">
        <v>152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151</v>
      </c>
      <c r="AU131" s="17" t="s">
        <v>85</v>
      </c>
    </row>
    <row r="132" s="13" customFormat="1">
      <c r="A132" s="13"/>
      <c r="B132" s="246"/>
      <c r="C132" s="247"/>
      <c r="D132" s="239" t="s">
        <v>158</v>
      </c>
      <c r="E132" s="248" t="s">
        <v>1</v>
      </c>
      <c r="F132" s="249" t="s">
        <v>402</v>
      </c>
      <c r="G132" s="247"/>
      <c r="H132" s="250">
        <v>16096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6" t="s">
        <v>158</v>
      </c>
      <c r="AU132" s="256" t="s">
        <v>85</v>
      </c>
      <c r="AV132" s="13" t="s">
        <v>85</v>
      </c>
      <c r="AW132" s="13" t="s">
        <v>32</v>
      </c>
      <c r="AX132" s="13" t="s">
        <v>76</v>
      </c>
      <c r="AY132" s="256" t="s">
        <v>141</v>
      </c>
    </row>
    <row r="133" s="15" customFormat="1">
      <c r="A133" s="15"/>
      <c r="B133" s="268"/>
      <c r="C133" s="269"/>
      <c r="D133" s="239" t="s">
        <v>158</v>
      </c>
      <c r="E133" s="270" t="s">
        <v>1</v>
      </c>
      <c r="F133" s="271" t="s">
        <v>161</v>
      </c>
      <c r="G133" s="269"/>
      <c r="H133" s="272">
        <v>16096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8" t="s">
        <v>158</v>
      </c>
      <c r="AU133" s="278" t="s">
        <v>85</v>
      </c>
      <c r="AV133" s="15" t="s">
        <v>100</v>
      </c>
      <c r="AW133" s="15" t="s">
        <v>32</v>
      </c>
      <c r="AX133" s="15" t="s">
        <v>83</v>
      </c>
      <c r="AY133" s="278" t="s">
        <v>141</v>
      </c>
    </row>
    <row r="134" s="2" customFormat="1" ht="33" customHeight="1">
      <c r="A134" s="38"/>
      <c r="B134" s="39"/>
      <c r="C134" s="226" t="s">
        <v>85</v>
      </c>
      <c r="D134" s="226" t="s">
        <v>142</v>
      </c>
      <c r="E134" s="227" t="s">
        <v>403</v>
      </c>
      <c r="F134" s="228" t="s">
        <v>404</v>
      </c>
      <c r="G134" s="229" t="s">
        <v>145</v>
      </c>
      <c r="H134" s="230">
        <v>330.60000000000002</v>
      </c>
      <c r="I134" s="231"/>
      <c r="J134" s="232">
        <f>ROUND(I134*H134,2)</f>
        <v>0</v>
      </c>
      <c r="K134" s="228" t="s">
        <v>146</v>
      </c>
      <c r="L134" s="44"/>
      <c r="M134" s="233" t="s">
        <v>1</v>
      </c>
      <c r="N134" s="234" t="s">
        <v>41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100</v>
      </c>
      <c r="AT134" s="237" t="s">
        <v>142</v>
      </c>
      <c r="AU134" s="237" t="s">
        <v>85</v>
      </c>
      <c r="AY134" s="17" t="s">
        <v>141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100</v>
      </c>
      <c r="BM134" s="237" t="s">
        <v>439</v>
      </c>
    </row>
    <row r="135" s="2" customFormat="1">
      <c r="A135" s="38"/>
      <c r="B135" s="39"/>
      <c r="C135" s="40"/>
      <c r="D135" s="239" t="s">
        <v>149</v>
      </c>
      <c r="E135" s="40"/>
      <c r="F135" s="240" t="s">
        <v>406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85</v>
      </c>
    </row>
    <row r="136" s="2" customFormat="1">
      <c r="A136" s="38"/>
      <c r="B136" s="39"/>
      <c r="C136" s="40"/>
      <c r="D136" s="244" t="s">
        <v>151</v>
      </c>
      <c r="E136" s="40"/>
      <c r="F136" s="245" t="s">
        <v>407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151</v>
      </c>
      <c r="AU136" s="17" t="s">
        <v>85</v>
      </c>
    </row>
    <row r="137" s="13" customFormat="1">
      <c r="A137" s="13"/>
      <c r="B137" s="246"/>
      <c r="C137" s="247"/>
      <c r="D137" s="239" t="s">
        <v>158</v>
      </c>
      <c r="E137" s="248" t="s">
        <v>1</v>
      </c>
      <c r="F137" s="249" t="s">
        <v>440</v>
      </c>
      <c r="G137" s="247"/>
      <c r="H137" s="250">
        <v>330.60000000000002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158</v>
      </c>
      <c r="AU137" s="256" t="s">
        <v>85</v>
      </c>
      <c r="AV137" s="13" t="s">
        <v>85</v>
      </c>
      <c r="AW137" s="13" t="s">
        <v>32</v>
      </c>
      <c r="AX137" s="13" t="s">
        <v>76</v>
      </c>
      <c r="AY137" s="256" t="s">
        <v>141</v>
      </c>
    </row>
    <row r="138" s="14" customFormat="1">
      <c r="A138" s="14"/>
      <c r="B138" s="257"/>
      <c r="C138" s="258"/>
      <c r="D138" s="239" t="s">
        <v>158</v>
      </c>
      <c r="E138" s="259" t="s">
        <v>1</v>
      </c>
      <c r="F138" s="260" t="s">
        <v>441</v>
      </c>
      <c r="G138" s="258"/>
      <c r="H138" s="261">
        <v>330.60000000000002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158</v>
      </c>
      <c r="AU138" s="267" t="s">
        <v>85</v>
      </c>
      <c r="AV138" s="14" t="s">
        <v>93</v>
      </c>
      <c r="AW138" s="14" t="s">
        <v>32</v>
      </c>
      <c r="AX138" s="14" t="s">
        <v>76</v>
      </c>
      <c r="AY138" s="267" t="s">
        <v>141</v>
      </c>
    </row>
    <row r="139" s="15" customFormat="1">
      <c r="A139" s="15"/>
      <c r="B139" s="268"/>
      <c r="C139" s="269"/>
      <c r="D139" s="239" t="s">
        <v>158</v>
      </c>
      <c r="E139" s="270" t="s">
        <v>1</v>
      </c>
      <c r="F139" s="271" t="s">
        <v>161</v>
      </c>
      <c r="G139" s="269"/>
      <c r="H139" s="272">
        <v>330.60000000000002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8" t="s">
        <v>158</v>
      </c>
      <c r="AU139" s="278" t="s">
        <v>85</v>
      </c>
      <c r="AV139" s="15" t="s">
        <v>100</v>
      </c>
      <c r="AW139" s="15" t="s">
        <v>32</v>
      </c>
      <c r="AX139" s="15" t="s">
        <v>83</v>
      </c>
      <c r="AY139" s="278" t="s">
        <v>141</v>
      </c>
    </row>
    <row r="140" s="2" customFormat="1" ht="24.15" customHeight="1">
      <c r="A140" s="38"/>
      <c r="B140" s="39"/>
      <c r="C140" s="226" t="s">
        <v>93</v>
      </c>
      <c r="D140" s="226" t="s">
        <v>142</v>
      </c>
      <c r="E140" s="227" t="s">
        <v>222</v>
      </c>
      <c r="F140" s="228" t="s">
        <v>223</v>
      </c>
      <c r="G140" s="229" t="s">
        <v>224</v>
      </c>
      <c r="H140" s="230">
        <v>1.3040000000000001</v>
      </c>
      <c r="I140" s="231"/>
      <c r="J140" s="232">
        <f>ROUND(I140*H140,2)</f>
        <v>0</v>
      </c>
      <c r="K140" s="228" t="s">
        <v>146</v>
      </c>
      <c r="L140" s="44"/>
      <c r="M140" s="233" t="s">
        <v>1</v>
      </c>
      <c r="N140" s="234" t="s">
        <v>41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100</v>
      </c>
      <c r="AT140" s="237" t="s">
        <v>142</v>
      </c>
      <c r="AU140" s="237" t="s">
        <v>85</v>
      </c>
      <c r="AY140" s="17" t="s">
        <v>141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100</v>
      </c>
      <c r="BM140" s="237" t="s">
        <v>442</v>
      </c>
    </row>
    <row r="141" s="2" customFormat="1">
      <c r="A141" s="38"/>
      <c r="B141" s="39"/>
      <c r="C141" s="40"/>
      <c r="D141" s="239" t="s">
        <v>149</v>
      </c>
      <c r="E141" s="40"/>
      <c r="F141" s="240" t="s">
        <v>226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149</v>
      </c>
      <c r="AU141" s="17" t="s">
        <v>85</v>
      </c>
    </row>
    <row r="142" s="2" customFormat="1">
      <c r="A142" s="38"/>
      <c r="B142" s="39"/>
      <c r="C142" s="40"/>
      <c r="D142" s="244" t="s">
        <v>151</v>
      </c>
      <c r="E142" s="40"/>
      <c r="F142" s="245" t="s">
        <v>227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151</v>
      </c>
      <c r="AU142" s="17" t="s">
        <v>85</v>
      </c>
    </row>
    <row r="143" s="13" customFormat="1">
      <c r="A143" s="13"/>
      <c r="B143" s="246"/>
      <c r="C143" s="247"/>
      <c r="D143" s="239" t="s">
        <v>158</v>
      </c>
      <c r="E143" s="247"/>
      <c r="F143" s="249" t="s">
        <v>411</v>
      </c>
      <c r="G143" s="247"/>
      <c r="H143" s="250">
        <v>1.3040000000000001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6" t="s">
        <v>158</v>
      </c>
      <c r="AU143" s="256" t="s">
        <v>85</v>
      </c>
      <c r="AV143" s="13" t="s">
        <v>85</v>
      </c>
      <c r="AW143" s="13" t="s">
        <v>4</v>
      </c>
      <c r="AX143" s="13" t="s">
        <v>83</v>
      </c>
      <c r="AY143" s="256" t="s">
        <v>141</v>
      </c>
    </row>
    <row r="144" s="2" customFormat="1" ht="16.5" customHeight="1">
      <c r="A144" s="38"/>
      <c r="B144" s="39"/>
      <c r="C144" s="226" t="s">
        <v>100</v>
      </c>
      <c r="D144" s="226" t="s">
        <v>142</v>
      </c>
      <c r="E144" s="227" t="s">
        <v>412</v>
      </c>
      <c r="F144" s="228" t="s">
        <v>429</v>
      </c>
      <c r="G144" s="229" t="s">
        <v>250</v>
      </c>
      <c r="H144" s="230">
        <v>850.44000000000005</v>
      </c>
      <c r="I144" s="231"/>
      <c r="J144" s="232">
        <f>ROUND(I144*H144,2)</f>
        <v>0</v>
      </c>
      <c r="K144" s="228" t="s">
        <v>1</v>
      </c>
      <c r="L144" s="44"/>
      <c r="M144" s="233" t="s">
        <v>1</v>
      </c>
      <c r="N144" s="234" t="s">
        <v>41</v>
      </c>
      <c r="O144" s="91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100</v>
      </c>
      <c r="AT144" s="237" t="s">
        <v>142</v>
      </c>
      <c r="AU144" s="237" t="s">
        <v>85</v>
      </c>
      <c r="AY144" s="17" t="s">
        <v>141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100</v>
      </c>
      <c r="BM144" s="237" t="s">
        <v>443</v>
      </c>
    </row>
    <row r="145" s="2" customFormat="1">
      <c r="A145" s="38"/>
      <c r="B145" s="39"/>
      <c r="C145" s="40"/>
      <c r="D145" s="239" t="s">
        <v>149</v>
      </c>
      <c r="E145" s="40"/>
      <c r="F145" s="240" t="s">
        <v>413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149</v>
      </c>
      <c r="AU145" s="17" t="s">
        <v>85</v>
      </c>
    </row>
    <row r="146" s="2" customFormat="1">
      <c r="A146" s="38"/>
      <c r="B146" s="39"/>
      <c r="C146" s="40"/>
      <c r="D146" s="239" t="s">
        <v>415</v>
      </c>
      <c r="E146" s="40"/>
      <c r="F146" s="295" t="s">
        <v>416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415</v>
      </c>
      <c r="AU146" s="17" t="s">
        <v>85</v>
      </c>
    </row>
    <row r="147" s="13" customFormat="1">
      <c r="A147" s="13"/>
      <c r="B147" s="246"/>
      <c r="C147" s="247"/>
      <c r="D147" s="239" t="s">
        <v>158</v>
      </c>
      <c r="E147" s="248" t="s">
        <v>1</v>
      </c>
      <c r="F147" s="249" t="s">
        <v>431</v>
      </c>
      <c r="G147" s="247"/>
      <c r="H147" s="250">
        <v>782.88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158</v>
      </c>
      <c r="AU147" s="256" t="s">
        <v>85</v>
      </c>
      <c r="AV147" s="13" t="s">
        <v>85</v>
      </c>
      <c r="AW147" s="13" t="s">
        <v>32</v>
      </c>
      <c r="AX147" s="13" t="s">
        <v>76</v>
      </c>
      <c r="AY147" s="256" t="s">
        <v>141</v>
      </c>
    </row>
    <row r="148" s="14" customFormat="1">
      <c r="A148" s="14"/>
      <c r="B148" s="257"/>
      <c r="C148" s="258"/>
      <c r="D148" s="239" t="s">
        <v>158</v>
      </c>
      <c r="E148" s="259" t="s">
        <v>1</v>
      </c>
      <c r="F148" s="260" t="s">
        <v>432</v>
      </c>
      <c r="G148" s="258"/>
      <c r="H148" s="261">
        <v>782.88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158</v>
      </c>
      <c r="AU148" s="267" t="s">
        <v>85</v>
      </c>
      <c r="AV148" s="14" t="s">
        <v>93</v>
      </c>
      <c r="AW148" s="14" t="s">
        <v>32</v>
      </c>
      <c r="AX148" s="14" t="s">
        <v>76</v>
      </c>
      <c r="AY148" s="267" t="s">
        <v>141</v>
      </c>
    </row>
    <row r="149" s="13" customFormat="1">
      <c r="A149" s="13"/>
      <c r="B149" s="246"/>
      <c r="C149" s="247"/>
      <c r="D149" s="239" t="s">
        <v>158</v>
      </c>
      <c r="E149" s="248" t="s">
        <v>1</v>
      </c>
      <c r="F149" s="249" t="s">
        <v>433</v>
      </c>
      <c r="G149" s="247"/>
      <c r="H149" s="250">
        <v>1.44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158</v>
      </c>
      <c r="AU149" s="256" t="s">
        <v>85</v>
      </c>
      <c r="AV149" s="13" t="s">
        <v>85</v>
      </c>
      <c r="AW149" s="13" t="s">
        <v>32</v>
      </c>
      <c r="AX149" s="13" t="s">
        <v>76</v>
      </c>
      <c r="AY149" s="256" t="s">
        <v>141</v>
      </c>
    </row>
    <row r="150" s="14" customFormat="1">
      <c r="A150" s="14"/>
      <c r="B150" s="257"/>
      <c r="C150" s="258"/>
      <c r="D150" s="239" t="s">
        <v>158</v>
      </c>
      <c r="E150" s="259" t="s">
        <v>1</v>
      </c>
      <c r="F150" s="260" t="s">
        <v>434</v>
      </c>
      <c r="G150" s="258"/>
      <c r="H150" s="261">
        <v>1.44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158</v>
      </c>
      <c r="AU150" s="267" t="s">
        <v>85</v>
      </c>
      <c r="AV150" s="14" t="s">
        <v>93</v>
      </c>
      <c r="AW150" s="14" t="s">
        <v>32</v>
      </c>
      <c r="AX150" s="14" t="s">
        <v>76</v>
      </c>
      <c r="AY150" s="267" t="s">
        <v>141</v>
      </c>
    </row>
    <row r="151" s="13" customFormat="1">
      <c r="A151" s="13"/>
      <c r="B151" s="246"/>
      <c r="C151" s="247"/>
      <c r="D151" s="239" t="s">
        <v>158</v>
      </c>
      <c r="E151" s="248" t="s">
        <v>1</v>
      </c>
      <c r="F151" s="249" t="s">
        <v>435</v>
      </c>
      <c r="G151" s="247"/>
      <c r="H151" s="250">
        <v>66.120000000000005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158</v>
      </c>
      <c r="AU151" s="256" t="s">
        <v>85</v>
      </c>
      <c r="AV151" s="13" t="s">
        <v>85</v>
      </c>
      <c r="AW151" s="13" t="s">
        <v>32</v>
      </c>
      <c r="AX151" s="13" t="s">
        <v>76</v>
      </c>
      <c r="AY151" s="256" t="s">
        <v>141</v>
      </c>
    </row>
    <row r="152" s="14" customFormat="1">
      <c r="A152" s="14"/>
      <c r="B152" s="257"/>
      <c r="C152" s="258"/>
      <c r="D152" s="239" t="s">
        <v>158</v>
      </c>
      <c r="E152" s="259" t="s">
        <v>1</v>
      </c>
      <c r="F152" s="260" t="s">
        <v>436</v>
      </c>
      <c r="G152" s="258"/>
      <c r="H152" s="261">
        <v>66.120000000000005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158</v>
      </c>
      <c r="AU152" s="267" t="s">
        <v>85</v>
      </c>
      <c r="AV152" s="14" t="s">
        <v>93</v>
      </c>
      <c r="AW152" s="14" t="s">
        <v>32</v>
      </c>
      <c r="AX152" s="14" t="s">
        <v>76</v>
      </c>
      <c r="AY152" s="267" t="s">
        <v>141</v>
      </c>
    </row>
    <row r="153" s="15" customFormat="1">
      <c r="A153" s="15"/>
      <c r="B153" s="268"/>
      <c r="C153" s="269"/>
      <c r="D153" s="239" t="s">
        <v>158</v>
      </c>
      <c r="E153" s="270" t="s">
        <v>1</v>
      </c>
      <c r="F153" s="271" t="s">
        <v>161</v>
      </c>
      <c r="G153" s="269"/>
      <c r="H153" s="272">
        <v>850.44000000000005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8" t="s">
        <v>158</v>
      </c>
      <c r="AU153" s="278" t="s">
        <v>85</v>
      </c>
      <c r="AV153" s="15" t="s">
        <v>100</v>
      </c>
      <c r="AW153" s="15" t="s">
        <v>32</v>
      </c>
      <c r="AX153" s="15" t="s">
        <v>83</v>
      </c>
      <c r="AY153" s="278" t="s">
        <v>141</v>
      </c>
    </row>
    <row r="154" s="2" customFormat="1" ht="16.5" customHeight="1">
      <c r="A154" s="38"/>
      <c r="B154" s="39"/>
      <c r="C154" s="226" t="s">
        <v>175</v>
      </c>
      <c r="D154" s="226" t="s">
        <v>142</v>
      </c>
      <c r="E154" s="227" t="s">
        <v>444</v>
      </c>
      <c r="F154" s="228" t="s">
        <v>445</v>
      </c>
      <c r="G154" s="229" t="s">
        <v>145</v>
      </c>
      <c r="H154" s="230">
        <v>1596.5</v>
      </c>
      <c r="I154" s="231"/>
      <c r="J154" s="232">
        <f>ROUND(I154*H154,2)</f>
        <v>0</v>
      </c>
      <c r="K154" s="228" t="s">
        <v>1</v>
      </c>
      <c r="L154" s="44"/>
      <c r="M154" s="233" t="s">
        <v>1</v>
      </c>
      <c r="N154" s="234" t="s">
        <v>41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100</v>
      </c>
      <c r="AT154" s="237" t="s">
        <v>142</v>
      </c>
      <c r="AU154" s="237" t="s">
        <v>85</v>
      </c>
      <c r="AY154" s="17" t="s">
        <v>141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100</v>
      </c>
      <c r="BM154" s="237" t="s">
        <v>446</v>
      </c>
    </row>
    <row r="155" s="2" customFormat="1">
      <c r="A155" s="38"/>
      <c r="B155" s="39"/>
      <c r="C155" s="40"/>
      <c r="D155" s="239" t="s">
        <v>149</v>
      </c>
      <c r="E155" s="40"/>
      <c r="F155" s="240" t="s">
        <v>447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85</v>
      </c>
    </row>
    <row r="156" s="13" customFormat="1">
      <c r="A156" s="13"/>
      <c r="B156" s="246"/>
      <c r="C156" s="247"/>
      <c r="D156" s="239" t="s">
        <v>158</v>
      </c>
      <c r="E156" s="248" t="s">
        <v>1</v>
      </c>
      <c r="F156" s="249" t="s">
        <v>448</v>
      </c>
      <c r="G156" s="247"/>
      <c r="H156" s="250">
        <v>1596.5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158</v>
      </c>
      <c r="AU156" s="256" t="s">
        <v>85</v>
      </c>
      <c r="AV156" s="13" t="s">
        <v>85</v>
      </c>
      <c r="AW156" s="13" t="s">
        <v>32</v>
      </c>
      <c r="AX156" s="13" t="s">
        <v>76</v>
      </c>
      <c r="AY156" s="256" t="s">
        <v>141</v>
      </c>
    </row>
    <row r="157" s="14" customFormat="1">
      <c r="A157" s="14"/>
      <c r="B157" s="257"/>
      <c r="C157" s="258"/>
      <c r="D157" s="239" t="s">
        <v>158</v>
      </c>
      <c r="E157" s="259" t="s">
        <v>1</v>
      </c>
      <c r="F157" s="260" t="s">
        <v>449</v>
      </c>
      <c r="G157" s="258"/>
      <c r="H157" s="261">
        <v>1596.5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158</v>
      </c>
      <c r="AU157" s="267" t="s">
        <v>85</v>
      </c>
      <c r="AV157" s="14" t="s">
        <v>93</v>
      </c>
      <c r="AW157" s="14" t="s">
        <v>32</v>
      </c>
      <c r="AX157" s="14" t="s">
        <v>76</v>
      </c>
      <c r="AY157" s="267" t="s">
        <v>141</v>
      </c>
    </row>
    <row r="158" s="15" customFormat="1">
      <c r="A158" s="15"/>
      <c r="B158" s="268"/>
      <c r="C158" s="269"/>
      <c r="D158" s="239" t="s">
        <v>158</v>
      </c>
      <c r="E158" s="270" t="s">
        <v>1</v>
      </c>
      <c r="F158" s="271" t="s">
        <v>161</v>
      </c>
      <c r="G158" s="269"/>
      <c r="H158" s="272">
        <v>1596.5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8" t="s">
        <v>158</v>
      </c>
      <c r="AU158" s="278" t="s">
        <v>85</v>
      </c>
      <c r="AV158" s="15" t="s">
        <v>100</v>
      </c>
      <c r="AW158" s="15" t="s">
        <v>32</v>
      </c>
      <c r="AX158" s="15" t="s">
        <v>83</v>
      </c>
      <c r="AY158" s="278" t="s">
        <v>141</v>
      </c>
    </row>
    <row r="159" s="2" customFormat="1" ht="16.5" customHeight="1">
      <c r="A159" s="38"/>
      <c r="B159" s="39"/>
      <c r="C159" s="279" t="s">
        <v>181</v>
      </c>
      <c r="D159" s="279" t="s">
        <v>162</v>
      </c>
      <c r="E159" s="280" t="s">
        <v>248</v>
      </c>
      <c r="F159" s="281" t="s">
        <v>450</v>
      </c>
      <c r="G159" s="282" t="s">
        <v>250</v>
      </c>
      <c r="H159" s="283">
        <v>239.47499999999999</v>
      </c>
      <c r="I159" s="284"/>
      <c r="J159" s="285">
        <f>ROUND(I159*H159,2)</f>
        <v>0</v>
      </c>
      <c r="K159" s="281" t="s">
        <v>1</v>
      </c>
      <c r="L159" s="286"/>
      <c r="M159" s="287" t="s">
        <v>1</v>
      </c>
      <c r="N159" s="288" t="s">
        <v>41</v>
      </c>
      <c r="O159" s="91"/>
      <c r="P159" s="235">
        <f>O159*H159</f>
        <v>0</v>
      </c>
      <c r="Q159" s="235">
        <v>0.20000000000000001</v>
      </c>
      <c r="R159" s="235">
        <f>Q159*H159</f>
        <v>47.895000000000003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166</v>
      </c>
      <c r="AT159" s="237" t="s">
        <v>162</v>
      </c>
      <c r="AU159" s="237" t="s">
        <v>85</v>
      </c>
      <c r="AY159" s="17" t="s">
        <v>141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100</v>
      </c>
      <c r="BM159" s="237" t="s">
        <v>451</v>
      </c>
    </row>
    <row r="160" s="2" customFormat="1">
      <c r="A160" s="38"/>
      <c r="B160" s="39"/>
      <c r="C160" s="40"/>
      <c r="D160" s="239" t="s">
        <v>149</v>
      </c>
      <c r="E160" s="40"/>
      <c r="F160" s="240" t="s">
        <v>452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149</v>
      </c>
      <c r="AU160" s="17" t="s">
        <v>85</v>
      </c>
    </row>
    <row r="161" s="13" customFormat="1">
      <c r="A161" s="13"/>
      <c r="B161" s="246"/>
      <c r="C161" s="247"/>
      <c r="D161" s="239" t="s">
        <v>158</v>
      </c>
      <c r="E161" s="247"/>
      <c r="F161" s="249" t="s">
        <v>453</v>
      </c>
      <c r="G161" s="247"/>
      <c r="H161" s="250">
        <v>239.47499999999999</v>
      </c>
      <c r="I161" s="251"/>
      <c r="J161" s="247"/>
      <c r="K161" s="247"/>
      <c r="L161" s="252"/>
      <c r="M161" s="299"/>
      <c r="N161" s="300"/>
      <c r="O161" s="300"/>
      <c r="P161" s="300"/>
      <c r="Q161" s="300"/>
      <c r="R161" s="300"/>
      <c r="S161" s="300"/>
      <c r="T161" s="3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158</v>
      </c>
      <c r="AU161" s="256" t="s">
        <v>85</v>
      </c>
      <c r="AV161" s="13" t="s">
        <v>85</v>
      </c>
      <c r="AW161" s="13" t="s">
        <v>4</v>
      </c>
      <c r="AX161" s="13" t="s">
        <v>83</v>
      </c>
      <c r="AY161" s="256" t="s">
        <v>141</v>
      </c>
    </row>
    <row r="162" s="2" customFormat="1" ht="6.96" customHeight="1">
      <c r="A162" s="38"/>
      <c r="B162" s="66"/>
      <c r="C162" s="67"/>
      <c r="D162" s="67"/>
      <c r="E162" s="67"/>
      <c r="F162" s="67"/>
      <c r="G162" s="67"/>
      <c r="H162" s="67"/>
      <c r="I162" s="67"/>
      <c r="J162" s="67"/>
      <c r="K162" s="67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R95nub5OuH+dRRcT5j40LEWGkKpNJ9u7OvYZqNzuzeSn7lA+34WIQH6d6fflOCnsr+smFX8JNa2PA80gVAz/YQ==" hashValue="guckKYB7SeLuBAQQ4TIIrwJ3sIuXj+1Yrm8alJ9zdHMB6oOMXDi0WObGPU09BQsSPl2RycLHEkvh/g4n9ROTDA==" algorithmName="SHA-512" password="CC35"/>
  <autoFilter ref="C125:K16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hyperlinks>
    <hyperlink ref="F131" r:id="rId1" display="https://podminky.urs.cz/item/CS_URS_2024_01/111151231"/>
    <hyperlink ref="F136" r:id="rId2" display="https://podminky.urs.cz/item/CS_URS_2024_01/184813531"/>
    <hyperlink ref="F142" r:id="rId3" display="https://podminky.urs.cz/item/CS_URS_2024_01/18485125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85</v>
      </c>
    </row>
    <row r="4" s="1" customFormat="1" ht="24.96" customHeight="1">
      <c r="B4" s="20"/>
      <c r="D4" s="149" t="s">
        <v>111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LBK3 v k.ú. Hrušky u Brna</v>
      </c>
      <c r="F7" s="151"/>
      <c r="G7" s="151"/>
      <c r="H7" s="151"/>
      <c r="L7" s="20"/>
    </row>
    <row r="8" s="2" customFormat="1" ht="12" customHeight="1">
      <c r="A8" s="38"/>
      <c r="B8" s="44"/>
      <c r="C8" s="38"/>
      <c r="D8" s="151" t="s">
        <v>112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4" t="s">
        <v>454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1" t="s">
        <v>18</v>
      </c>
      <c r="E11" s="38"/>
      <c r="F11" s="141" t="s">
        <v>1</v>
      </c>
      <c r="G11" s="38"/>
      <c r="H11" s="38"/>
      <c r="I11" s="151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20</v>
      </c>
      <c r="E12" s="38"/>
      <c r="F12" s="141" t="s">
        <v>21</v>
      </c>
      <c r="G12" s="38"/>
      <c r="H12" s="38"/>
      <c r="I12" s="151" t="s">
        <v>22</v>
      </c>
      <c r="J12" s="155" t="str">
        <f>'Rekapitulace stavby'!AN8</f>
        <v>9. 1. 2024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24</v>
      </c>
      <c r="E14" s="38"/>
      <c r="F14" s="38"/>
      <c r="G14" s="38"/>
      <c r="H14" s="38"/>
      <c r="I14" s="151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1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1" t="s">
        <v>28</v>
      </c>
      <c r="E17" s="38"/>
      <c r="F17" s="38"/>
      <c r="G17" s="38"/>
      <c r="H17" s="38"/>
      <c r="I17" s="15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1" t="s">
        <v>30</v>
      </c>
      <c r="E20" s="38"/>
      <c r="F20" s="38"/>
      <c r="G20" s="38"/>
      <c r="H20" s="38"/>
      <c r="I20" s="151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1" t="s">
        <v>27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1" t="s">
        <v>33</v>
      </c>
      <c r="E23" s="38"/>
      <c r="F23" s="38"/>
      <c r="G23" s="38"/>
      <c r="H23" s="38"/>
      <c r="I23" s="151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1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6"/>
      <c r="B27" s="157"/>
      <c r="C27" s="156"/>
      <c r="D27" s="156"/>
      <c r="E27" s="158" t="s">
        <v>1</v>
      </c>
      <c r="F27" s="158"/>
      <c r="G27" s="158"/>
      <c r="H27" s="158"/>
      <c r="I27" s="156"/>
      <c r="J27" s="156"/>
      <c r="K27" s="156"/>
      <c r="L27" s="159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0"/>
      <c r="E29" s="160"/>
      <c r="F29" s="160"/>
      <c r="G29" s="160"/>
      <c r="H29" s="160"/>
      <c r="I29" s="160"/>
      <c r="J29" s="160"/>
      <c r="K29" s="16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1" t="s">
        <v>36</v>
      </c>
      <c r="E30" s="38"/>
      <c r="F30" s="38"/>
      <c r="G30" s="38"/>
      <c r="H30" s="38"/>
      <c r="I30" s="38"/>
      <c r="J30" s="162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0"/>
      <c r="E31" s="160"/>
      <c r="F31" s="160"/>
      <c r="G31" s="160"/>
      <c r="H31" s="160"/>
      <c r="I31" s="160"/>
      <c r="J31" s="160"/>
      <c r="K31" s="16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3" t="s">
        <v>38</v>
      </c>
      <c r="G32" s="38"/>
      <c r="H32" s="38"/>
      <c r="I32" s="163" t="s">
        <v>37</v>
      </c>
      <c r="J32" s="163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51" t="s">
        <v>41</v>
      </c>
      <c r="F33" s="164">
        <f>ROUND((SUM(BE118:BE131)),  2)</f>
        <v>0</v>
      </c>
      <c r="G33" s="38"/>
      <c r="H33" s="38"/>
      <c r="I33" s="165">
        <v>0.20999999999999999</v>
      </c>
      <c r="J33" s="164">
        <f>ROUND(((SUM(BE118:BE131))*I33),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1" t="s">
        <v>42</v>
      </c>
      <c r="F34" s="164">
        <f>ROUND((SUM(BF118:BF131)),  2)</f>
        <v>0</v>
      </c>
      <c r="G34" s="38"/>
      <c r="H34" s="38"/>
      <c r="I34" s="165">
        <v>0.12</v>
      </c>
      <c r="J34" s="164">
        <f>ROUND(((SUM(BF118:BF131))*I34),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1" t="s">
        <v>43</v>
      </c>
      <c r="F35" s="164">
        <f>ROUND((SUM(BG118:BG131)),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44</v>
      </c>
      <c r="F36" s="164">
        <f>ROUND((SUM(BH118:BH131)),  2)</f>
        <v>0</v>
      </c>
      <c r="G36" s="38"/>
      <c r="H36" s="38"/>
      <c r="I36" s="165">
        <v>0.12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ROUND((SUM(BI118:BI131)),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6"/>
      <c r="D39" s="167" t="s">
        <v>46</v>
      </c>
      <c r="E39" s="168"/>
      <c r="F39" s="168"/>
      <c r="G39" s="169" t="s">
        <v>47</v>
      </c>
      <c r="H39" s="170" t="s">
        <v>48</v>
      </c>
      <c r="I39" s="168"/>
      <c r="J39" s="171">
        <f>SUM(J30:J37)</f>
        <v>0</v>
      </c>
      <c r="K39" s="17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LBK3 v k.ú. Hrušky u Brna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VRN-SO-04.2 - LBK3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Hrušky u Brna</v>
      </c>
      <c r="G89" s="40"/>
      <c r="H89" s="40"/>
      <c r="I89" s="32" t="s">
        <v>22</v>
      </c>
      <c r="J89" s="79" t="str">
        <f>IF(J12="","",J12)</f>
        <v>9. 1. 2024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Státní pozemkový úřad, pobočka Vyškov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VZD INVEST,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6" t="s">
        <v>119</v>
      </c>
      <c r="D94" s="187"/>
      <c r="E94" s="187"/>
      <c r="F94" s="187"/>
      <c r="G94" s="187"/>
      <c r="H94" s="187"/>
      <c r="I94" s="187"/>
      <c r="J94" s="188" t="s">
        <v>120</v>
      </c>
      <c r="K94" s="18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9" t="s">
        <v>121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s="9" customFormat="1" ht="24.96" customHeight="1">
      <c r="A97" s="9"/>
      <c r="B97" s="190"/>
      <c r="C97" s="191"/>
      <c r="D97" s="192" t="s">
        <v>125</v>
      </c>
      <c r="E97" s="193"/>
      <c r="F97" s="193"/>
      <c r="G97" s="193"/>
      <c r="H97" s="193"/>
      <c r="I97" s="193"/>
      <c r="J97" s="194">
        <f>J119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32"/>
      <c r="D98" s="197" t="s">
        <v>455</v>
      </c>
      <c r="E98" s="198"/>
      <c r="F98" s="198"/>
      <c r="G98" s="198"/>
      <c r="H98" s="198"/>
      <c r="I98" s="198"/>
      <c r="J98" s="199">
        <f>J120</f>
        <v>0</v>
      </c>
      <c r="K98" s="132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84" t="str">
        <f>E7</f>
        <v>LBK3 v k.ú. Hrušky u Brna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112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VRN-SO-04.2 - LBK3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Hrušky u Brna</v>
      </c>
      <c r="G112" s="40"/>
      <c r="H112" s="40"/>
      <c r="I112" s="32" t="s">
        <v>22</v>
      </c>
      <c r="J112" s="79" t="str">
        <f>IF(J12="","",J12)</f>
        <v>9. 1. 2024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Státní pozemkový úřad, pobočka Vyškov</v>
      </c>
      <c r="G114" s="40"/>
      <c r="H114" s="40"/>
      <c r="I114" s="32" t="s">
        <v>30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VZD INVEST,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201"/>
      <c r="B117" s="202"/>
      <c r="C117" s="203" t="s">
        <v>128</v>
      </c>
      <c r="D117" s="204" t="s">
        <v>61</v>
      </c>
      <c r="E117" s="204" t="s">
        <v>57</v>
      </c>
      <c r="F117" s="204" t="s">
        <v>58</v>
      </c>
      <c r="G117" s="204" t="s">
        <v>129</v>
      </c>
      <c r="H117" s="204" t="s">
        <v>130</v>
      </c>
      <c r="I117" s="204" t="s">
        <v>131</v>
      </c>
      <c r="J117" s="204" t="s">
        <v>120</v>
      </c>
      <c r="K117" s="205" t="s">
        <v>132</v>
      </c>
      <c r="L117" s="206"/>
      <c r="M117" s="100" t="s">
        <v>1</v>
      </c>
      <c r="N117" s="101" t="s">
        <v>40</v>
      </c>
      <c r="O117" s="101" t="s">
        <v>133</v>
      </c>
      <c r="P117" s="101" t="s">
        <v>134</v>
      </c>
      <c r="Q117" s="101" t="s">
        <v>135</v>
      </c>
      <c r="R117" s="101" t="s">
        <v>136</v>
      </c>
      <c r="S117" s="101" t="s">
        <v>137</v>
      </c>
      <c r="T117" s="102" t="s">
        <v>138</v>
      </c>
      <c r="U117" s="201"/>
      <c r="V117" s="201"/>
      <c r="W117" s="201"/>
      <c r="X117" s="201"/>
      <c r="Y117" s="201"/>
      <c r="Z117" s="201"/>
      <c r="AA117" s="201"/>
      <c r="AB117" s="201"/>
      <c r="AC117" s="201"/>
      <c r="AD117" s="201"/>
      <c r="AE117" s="201"/>
    </row>
    <row r="118" s="2" customFormat="1" ht="22.8" customHeight="1">
      <c r="A118" s="38"/>
      <c r="B118" s="39"/>
      <c r="C118" s="107" t="s">
        <v>139</v>
      </c>
      <c r="D118" s="40"/>
      <c r="E118" s="40"/>
      <c r="F118" s="40"/>
      <c r="G118" s="40"/>
      <c r="H118" s="40"/>
      <c r="I118" s="40"/>
      <c r="J118" s="207">
        <f>BK118</f>
        <v>0</v>
      </c>
      <c r="K118" s="40"/>
      <c r="L118" s="44"/>
      <c r="M118" s="103"/>
      <c r="N118" s="208"/>
      <c r="O118" s="104"/>
      <c r="P118" s="209">
        <f>P119</f>
        <v>0</v>
      </c>
      <c r="Q118" s="104"/>
      <c r="R118" s="209">
        <f>R119</f>
        <v>0.0040800000000000003</v>
      </c>
      <c r="S118" s="104"/>
      <c r="T118" s="210">
        <f>T119</f>
        <v>0.075999999999999998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122</v>
      </c>
      <c r="BK118" s="211">
        <f>BK119</f>
        <v>0</v>
      </c>
    </row>
    <row r="119" s="12" customFormat="1" ht="25.92" customHeight="1">
      <c r="A119" s="12"/>
      <c r="B119" s="212"/>
      <c r="C119" s="213"/>
      <c r="D119" s="214" t="s">
        <v>75</v>
      </c>
      <c r="E119" s="215" t="s">
        <v>302</v>
      </c>
      <c r="F119" s="215" t="s">
        <v>303</v>
      </c>
      <c r="G119" s="213"/>
      <c r="H119" s="213"/>
      <c r="I119" s="216"/>
      <c r="J119" s="217">
        <f>BK119</f>
        <v>0</v>
      </c>
      <c r="K119" s="213"/>
      <c r="L119" s="218"/>
      <c r="M119" s="219"/>
      <c r="N119" s="220"/>
      <c r="O119" s="220"/>
      <c r="P119" s="221">
        <f>P120</f>
        <v>0</v>
      </c>
      <c r="Q119" s="220"/>
      <c r="R119" s="221">
        <f>R120</f>
        <v>0.0040800000000000003</v>
      </c>
      <c r="S119" s="220"/>
      <c r="T119" s="222">
        <f>T120</f>
        <v>0.075999999999999998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3" t="s">
        <v>175</v>
      </c>
      <c r="AT119" s="224" t="s">
        <v>75</v>
      </c>
      <c r="AU119" s="224" t="s">
        <v>76</v>
      </c>
      <c r="AY119" s="223" t="s">
        <v>141</v>
      </c>
      <c r="BK119" s="225">
        <f>BK120</f>
        <v>0</v>
      </c>
    </row>
    <row r="120" s="12" customFormat="1" ht="22.8" customHeight="1">
      <c r="A120" s="12"/>
      <c r="B120" s="212"/>
      <c r="C120" s="213"/>
      <c r="D120" s="214" t="s">
        <v>75</v>
      </c>
      <c r="E120" s="289" t="s">
        <v>456</v>
      </c>
      <c r="F120" s="289" t="s">
        <v>457</v>
      </c>
      <c r="G120" s="213"/>
      <c r="H120" s="213"/>
      <c r="I120" s="216"/>
      <c r="J120" s="290">
        <f>BK120</f>
        <v>0</v>
      </c>
      <c r="K120" s="213"/>
      <c r="L120" s="218"/>
      <c r="M120" s="219"/>
      <c r="N120" s="220"/>
      <c r="O120" s="220"/>
      <c r="P120" s="221">
        <f>SUM(P121:P131)</f>
        <v>0</v>
      </c>
      <c r="Q120" s="220"/>
      <c r="R120" s="221">
        <f>SUM(R121:R131)</f>
        <v>0.0040800000000000003</v>
      </c>
      <c r="S120" s="220"/>
      <c r="T120" s="222">
        <f>SUM(T121:T131)</f>
        <v>0.075999999999999998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3" t="s">
        <v>175</v>
      </c>
      <c r="AT120" s="224" t="s">
        <v>75</v>
      </c>
      <c r="AU120" s="224" t="s">
        <v>83</v>
      </c>
      <c r="AY120" s="223" t="s">
        <v>141</v>
      </c>
      <c r="BK120" s="225">
        <f>SUM(BK121:BK131)</f>
        <v>0</v>
      </c>
    </row>
    <row r="121" s="2" customFormat="1" ht="16.5" customHeight="1">
      <c r="A121" s="38"/>
      <c r="B121" s="39"/>
      <c r="C121" s="226" t="s">
        <v>83</v>
      </c>
      <c r="D121" s="226" t="s">
        <v>142</v>
      </c>
      <c r="E121" s="227" t="s">
        <v>458</v>
      </c>
      <c r="F121" s="228" t="s">
        <v>459</v>
      </c>
      <c r="G121" s="229" t="s">
        <v>460</v>
      </c>
      <c r="H121" s="230">
        <v>1</v>
      </c>
      <c r="I121" s="231"/>
      <c r="J121" s="232">
        <f>ROUND(I121*H121,2)</f>
        <v>0</v>
      </c>
      <c r="K121" s="228" t="s">
        <v>1</v>
      </c>
      <c r="L121" s="44"/>
      <c r="M121" s="233" t="s">
        <v>1</v>
      </c>
      <c r="N121" s="234" t="s">
        <v>41</v>
      </c>
      <c r="O121" s="91"/>
      <c r="P121" s="235">
        <f>O121*H121</f>
        <v>0</v>
      </c>
      <c r="Q121" s="235">
        <v>0.0010200000000000001</v>
      </c>
      <c r="R121" s="235">
        <f>Q121*H121</f>
        <v>0.0010200000000000001</v>
      </c>
      <c r="S121" s="235">
        <v>0.019</v>
      </c>
      <c r="T121" s="236">
        <f>S121*H121</f>
        <v>0.019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100</v>
      </c>
      <c r="AT121" s="237" t="s">
        <v>142</v>
      </c>
      <c r="AU121" s="237" t="s">
        <v>85</v>
      </c>
      <c r="AY121" s="17" t="s">
        <v>141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83</v>
      </c>
      <c r="BK121" s="238">
        <f>ROUND(I121*H121,2)</f>
        <v>0</v>
      </c>
      <c r="BL121" s="17" t="s">
        <v>100</v>
      </c>
      <c r="BM121" s="237" t="s">
        <v>461</v>
      </c>
    </row>
    <row r="122" s="2" customFormat="1">
      <c r="A122" s="38"/>
      <c r="B122" s="39"/>
      <c r="C122" s="40"/>
      <c r="D122" s="239" t="s">
        <v>149</v>
      </c>
      <c r="E122" s="40"/>
      <c r="F122" s="240" t="s">
        <v>459</v>
      </c>
      <c r="G122" s="40"/>
      <c r="H122" s="40"/>
      <c r="I122" s="241"/>
      <c r="J122" s="40"/>
      <c r="K122" s="40"/>
      <c r="L122" s="44"/>
      <c r="M122" s="242"/>
      <c r="N122" s="243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85</v>
      </c>
    </row>
    <row r="123" s="2" customFormat="1">
      <c r="A123" s="38"/>
      <c r="B123" s="39"/>
      <c r="C123" s="40"/>
      <c r="D123" s="239" t="s">
        <v>415</v>
      </c>
      <c r="E123" s="40"/>
      <c r="F123" s="295" t="s">
        <v>462</v>
      </c>
      <c r="G123" s="40"/>
      <c r="H123" s="40"/>
      <c r="I123" s="241"/>
      <c r="J123" s="40"/>
      <c r="K123" s="40"/>
      <c r="L123" s="44"/>
      <c r="M123" s="242"/>
      <c r="N123" s="243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415</v>
      </c>
      <c r="AU123" s="17" t="s">
        <v>85</v>
      </c>
    </row>
    <row r="124" s="2" customFormat="1" ht="21.75" customHeight="1">
      <c r="A124" s="38"/>
      <c r="B124" s="39"/>
      <c r="C124" s="226" t="s">
        <v>85</v>
      </c>
      <c r="D124" s="226" t="s">
        <v>142</v>
      </c>
      <c r="E124" s="227" t="s">
        <v>463</v>
      </c>
      <c r="F124" s="228" t="s">
        <v>464</v>
      </c>
      <c r="G124" s="229" t="s">
        <v>460</v>
      </c>
      <c r="H124" s="230">
        <v>1</v>
      </c>
      <c r="I124" s="231"/>
      <c r="J124" s="232">
        <f>ROUND(I124*H124,2)</f>
        <v>0</v>
      </c>
      <c r="K124" s="228" t="s">
        <v>1</v>
      </c>
      <c r="L124" s="44"/>
      <c r="M124" s="233" t="s">
        <v>1</v>
      </c>
      <c r="N124" s="234" t="s">
        <v>41</v>
      </c>
      <c r="O124" s="91"/>
      <c r="P124" s="235">
        <f>O124*H124</f>
        <v>0</v>
      </c>
      <c r="Q124" s="235">
        <v>0.0010200000000000001</v>
      </c>
      <c r="R124" s="235">
        <f>Q124*H124</f>
        <v>0.0010200000000000001</v>
      </c>
      <c r="S124" s="235">
        <v>0.019</v>
      </c>
      <c r="T124" s="236">
        <f>S124*H124</f>
        <v>0.019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100</v>
      </c>
      <c r="AT124" s="237" t="s">
        <v>142</v>
      </c>
      <c r="AU124" s="237" t="s">
        <v>85</v>
      </c>
      <c r="AY124" s="17" t="s">
        <v>141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100</v>
      </c>
      <c r="BM124" s="237" t="s">
        <v>465</v>
      </c>
    </row>
    <row r="125" s="2" customFormat="1">
      <c r="A125" s="38"/>
      <c r="B125" s="39"/>
      <c r="C125" s="40"/>
      <c r="D125" s="239" t="s">
        <v>149</v>
      </c>
      <c r="E125" s="40"/>
      <c r="F125" s="240" t="s">
        <v>466</v>
      </c>
      <c r="G125" s="40"/>
      <c r="H125" s="40"/>
      <c r="I125" s="241"/>
      <c r="J125" s="40"/>
      <c r="K125" s="40"/>
      <c r="L125" s="44"/>
      <c r="M125" s="242"/>
      <c r="N125" s="243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149</v>
      </c>
      <c r="AU125" s="17" t="s">
        <v>85</v>
      </c>
    </row>
    <row r="126" s="2" customFormat="1" ht="33" customHeight="1">
      <c r="A126" s="38"/>
      <c r="B126" s="39"/>
      <c r="C126" s="226" t="s">
        <v>93</v>
      </c>
      <c r="D126" s="226" t="s">
        <v>142</v>
      </c>
      <c r="E126" s="227" t="s">
        <v>467</v>
      </c>
      <c r="F126" s="228" t="s">
        <v>468</v>
      </c>
      <c r="G126" s="229" t="s">
        <v>460</v>
      </c>
      <c r="H126" s="230">
        <v>1</v>
      </c>
      <c r="I126" s="231"/>
      <c r="J126" s="232">
        <f>ROUND(I126*H126,2)</f>
        <v>0</v>
      </c>
      <c r="K126" s="228" t="s">
        <v>1</v>
      </c>
      <c r="L126" s="44"/>
      <c r="M126" s="233" t="s">
        <v>1</v>
      </c>
      <c r="N126" s="234" t="s">
        <v>41</v>
      </c>
      <c r="O126" s="91"/>
      <c r="P126" s="235">
        <f>O126*H126</f>
        <v>0</v>
      </c>
      <c r="Q126" s="235">
        <v>0.0010200000000000001</v>
      </c>
      <c r="R126" s="235">
        <f>Q126*H126</f>
        <v>0.0010200000000000001</v>
      </c>
      <c r="S126" s="235">
        <v>0.019</v>
      </c>
      <c r="T126" s="236">
        <f>S126*H126</f>
        <v>0.019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100</v>
      </c>
      <c r="AT126" s="237" t="s">
        <v>142</v>
      </c>
      <c r="AU126" s="237" t="s">
        <v>85</v>
      </c>
      <c r="AY126" s="17" t="s">
        <v>141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100</v>
      </c>
      <c r="BM126" s="237" t="s">
        <v>469</v>
      </c>
    </row>
    <row r="127" s="2" customFormat="1">
      <c r="A127" s="38"/>
      <c r="B127" s="39"/>
      <c r="C127" s="40"/>
      <c r="D127" s="239" t="s">
        <v>149</v>
      </c>
      <c r="E127" s="40"/>
      <c r="F127" s="240" t="s">
        <v>468</v>
      </c>
      <c r="G127" s="40"/>
      <c r="H127" s="40"/>
      <c r="I127" s="241"/>
      <c r="J127" s="40"/>
      <c r="K127" s="40"/>
      <c r="L127" s="44"/>
      <c r="M127" s="242"/>
      <c r="N127" s="243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149</v>
      </c>
      <c r="AU127" s="17" t="s">
        <v>85</v>
      </c>
    </row>
    <row r="128" s="2" customFormat="1">
      <c r="A128" s="38"/>
      <c r="B128" s="39"/>
      <c r="C128" s="40"/>
      <c r="D128" s="239" t="s">
        <v>415</v>
      </c>
      <c r="E128" s="40"/>
      <c r="F128" s="295" t="s">
        <v>470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415</v>
      </c>
      <c r="AU128" s="17" t="s">
        <v>85</v>
      </c>
    </row>
    <row r="129" s="2" customFormat="1" ht="44.25" customHeight="1">
      <c r="A129" s="38"/>
      <c r="B129" s="39"/>
      <c r="C129" s="226" t="s">
        <v>100</v>
      </c>
      <c r="D129" s="226" t="s">
        <v>142</v>
      </c>
      <c r="E129" s="227" t="s">
        <v>471</v>
      </c>
      <c r="F129" s="228" t="s">
        <v>472</v>
      </c>
      <c r="G129" s="229" t="s">
        <v>460</v>
      </c>
      <c r="H129" s="230">
        <v>1</v>
      </c>
      <c r="I129" s="231"/>
      <c r="J129" s="232">
        <f>ROUND(I129*H129,2)</f>
        <v>0</v>
      </c>
      <c r="K129" s="228" t="s">
        <v>1</v>
      </c>
      <c r="L129" s="44"/>
      <c r="M129" s="233" t="s">
        <v>1</v>
      </c>
      <c r="N129" s="234" t="s">
        <v>41</v>
      </c>
      <c r="O129" s="91"/>
      <c r="P129" s="235">
        <f>O129*H129</f>
        <v>0</v>
      </c>
      <c r="Q129" s="235">
        <v>0.0010200000000000001</v>
      </c>
      <c r="R129" s="235">
        <f>Q129*H129</f>
        <v>0.0010200000000000001</v>
      </c>
      <c r="S129" s="235">
        <v>0.019</v>
      </c>
      <c r="T129" s="236">
        <f>S129*H129</f>
        <v>0.019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100</v>
      </c>
      <c r="AT129" s="237" t="s">
        <v>142</v>
      </c>
      <c r="AU129" s="237" t="s">
        <v>85</v>
      </c>
      <c r="AY129" s="17" t="s">
        <v>141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100</v>
      </c>
      <c r="BM129" s="237" t="s">
        <v>473</v>
      </c>
    </row>
    <row r="130" s="2" customFormat="1">
      <c r="A130" s="38"/>
      <c r="B130" s="39"/>
      <c r="C130" s="40"/>
      <c r="D130" s="239" t="s">
        <v>149</v>
      </c>
      <c r="E130" s="40"/>
      <c r="F130" s="240" t="s">
        <v>474</v>
      </c>
      <c r="G130" s="40"/>
      <c r="H130" s="40"/>
      <c r="I130" s="241"/>
      <c r="J130" s="40"/>
      <c r="K130" s="40"/>
      <c r="L130" s="44"/>
      <c r="M130" s="242"/>
      <c r="N130" s="243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85</v>
      </c>
    </row>
    <row r="131" s="2" customFormat="1">
      <c r="A131" s="38"/>
      <c r="B131" s="39"/>
      <c r="C131" s="40"/>
      <c r="D131" s="239" t="s">
        <v>415</v>
      </c>
      <c r="E131" s="40"/>
      <c r="F131" s="295" t="s">
        <v>475</v>
      </c>
      <c r="G131" s="40"/>
      <c r="H131" s="40"/>
      <c r="I131" s="241"/>
      <c r="J131" s="40"/>
      <c r="K131" s="40"/>
      <c r="L131" s="44"/>
      <c r="M131" s="291"/>
      <c r="N131" s="292"/>
      <c r="O131" s="293"/>
      <c r="P131" s="293"/>
      <c r="Q131" s="293"/>
      <c r="R131" s="293"/>
      <c r="S131" s="293"/>
      <c r="T131" s="294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415</v>
      </c>
      <c r="AU131" s="17" t="s">
        <v>85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0OEbNyTFacLVUUyGYIrepsDFiz+JNfhrrAkoL+tb1gHGvRtORUBTQqditLbBCQ7A95FjplR3GdfbbPtZa8IrQQ==" hashValue="yWYFasHwEMsvFtOyJnzWwJnAyfqVv+8bw2EEf8Jaibbt8qObDAjYr4BgD3WmMgS5uelF8SqnXeqk1pxAusJyMA==" algorithmName="SHA-512" password="CC35"/>
  <autoFilter ref="C117:K13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VZDKROS\VZDKROS</dc:creator>
  <cp:lastModifiedBy>VZDKROS\VZDKROS</cp:lastModifiedBy>
  <dcterms:created xsi:type="dcterms:W3CDTF">2024-01-12T08:47:11Z</dcterms:created>
  <dcterms:modified xsi:type="dcterms:W3CDTF">2024-01-12T08:47:21Z</dcterms:modified>
</cp:coreProperties>
</file>